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DBE3" lockStructure="1"/>
  <bookViews>
    <workbookView xWindow="120" yWindow="150" windowWidth="21255" windowHeight="9825" tabRatio="780"/>
  </bookViews>
  <sheets>
    <sheet name="Inndata" sheetId="2" r:id="rId1"/>
    <sheet name="Profil - Effekt" sheetId="12" r:id="rId2"/>
    <sheet name="Plan og Line - Effekt" sheetId="14" r:id="rId3"/>
    <sheet name="Plan Hygiene - Effekt" sheetId="22" r:id="rId4"/>
    <sheet name="Verteo - Effekt" sheetId="26" r:id="rId5"/>
    <sheet name="Profil - Forinnstilling" sheetId="21" r:id="rId6"/>
    <sheet name="Plan og Line - Forinnstilling" sheetId="16" r:id="rId7"/>
    <sheet name="Plan Hygiene - Forinnstilling" sheetId="23" r:id="rId8"/>
    <sheet name="Forinnstilling" sheetId="18" state="hidden" r:id="rId9"/>
    <sheet name="Data" sheetId="13" state="hidden" r:id="rId10"/>
    <sheet name="Data - Verteo" sheetId="24" state="hidden" r:id="rId11"/>
  </sheets>
  <definedNames>
    <definedName name="_xlnm.Print_Area" localSheetId="0">Inndata!$A$1:$H$36</definedName>
    <definedName name="_xlnm.Print_Area" localSheetId="3">'Plan Hygiene - Effekt'!$A$1:$U$33</definedName>
    <definedName name="_xlnm.Print_Area" localSheetId="7">'Plan Hygiene - Forinnstilling'!$A$1:$Z$162</definedName>
    <definedName name="_xlnm.Print_Area" localSheetId="2">'Plan og Line - Effekt'!$A$1:$U$55</definedName>
    <definedName name="_xlnm.Print_Area" localSheetId="6">'Plan og Line - Forinnstilling'!$A$1:$Z$162</definedName>
    <definedName name="_xlnm.Print_Area" localSheetId="1">'Profil - Effekt'!$A$1:$U$55</definedName>
    <definedName name="_xlnm.Print_Area" localSheetId="5">'Profil - Forinnstilling'!$A$1:$Z$162</definedName>
    <definedName name="_xlnm.Print_Area" localSheetId="4">'Verteo - Effekt'!$A$1:$U$51</definedName>
  </definedNames>
  <calcPr calcId="145621"/>
</workbook>
</file>

<file path=xl/calcChain.xml><?xml version="1.0" encoding="utf-8"?>
<calcChain xmlns="http://schemas.openxmlformats.org/spreadsheetml/2006/main">
  <c r="Q15" i="23" l="1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14" i="23"/>
  <c r="Q13" i="23"/>
  <c r="Q15" i="16"/>
  <c r="Q16" i="16"/>
  <c r="Q17" i="16"/>
  <c r="Q18" i="16"/>
  <c r="Q19" i="16"/>
  <c r="Q20" i="16"/>
  <c r="Q22" i="16"/>
  <c r="Q23" i="16"/>
  <c r="Q24" i="16"/>
  <c r="Q25" i="16"/>
  <c r="Q26" i="16"/>
  <c r="Q27" i="16"/>
  <c r="Q28" i="16"/>
  <c r="Q29" i="16"/>
  <c r="Q14" i="16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14" i="21"/>
  <c r="Q13" i="21"/>
  <c r="G1" i="13" l="1"/>
  <c r="E50" i="26" l="1"/>
  <c r="C50" i="26"/>
  <c r="E49" i="26"/>
  <c r="C49" i="26"/>
  <c r="E48" i="26"/>
  <c r="C48" i="26"/>
  <c r="E47" i="26"/>
  <c r="C47" i="26"/>
  <c r="E46" i="26"/>
  <c r="C46" i="26"/>
  <c r="E45" i="26"/>
  <c r="C45" i="26"/>
  <c r="E28" i="26"/>
  <c r="C28" i="26"/>
  <c r="E27" i="26"/>
  <c r="C27" i="26"/>
  <c r="E26" i="26"/>
  <c r="C26" i="26"/>
  <c r="E25" i="26"/>
  <c r="C25" i="26"/>
  <c r="E24" i="26"/>
  <c r="C24" i="26"/>
  <c r="E23" i="26"/>
  <c r="C23" i="26"/>
  <c r="E40" i="26"/>
  <c r="C40" i="26"/>
  <c r="E39" i="26"/>
  <c r="C39" i="26"/>
  <c r="E38" i="26"/>
  <c r="C38" i="26"/>
  <c r="E37" i="26"/>
  <c r="C37" i="26"/>
  <c r="E36" i="26"/>
  <c r="C36" i="26"/>
  <c r="E35" i="26"/>
  <c r="C35" i="26"/>
  <c r="E18" i="26"/>
  <c r="C18" i="26"/>
  <c r="E17" i="26"/>
  <c r="C17" i="26"/>
  <c r="E16" i="26"/>
  <c r="C16" i="26"/>
  <c r="E15" i="26"/>
  <c r="C15" i="26"/>
  <c r="E14" i="26"/>
  <c r="C14" i="26"/>
  <c r="E13" i="26"/>
  <c r="C13" i="26"/>
  <c r="G6" i="26"/>
  <c r="G5" i="26"/>
  <c r="G4" i="26"/>
  <c r="H58" i="23"/>
  <c r="H59" i="23"/>
  <c r="H60" i="23"/>
  <c r="H61" i="23"/>
  <c r="H112" i="23"/>
  <c r="H113" i="23"/>
  <c r="H114" i="23"/>
  <c r="H115" i="23"/>
  <c r="V29" i="23"/>
  <c r="U29" i="23"/>
  <c r="T29" i="23"/>
  <c r="R29" i="23"/>
  <c r="P29" i="23"/>
  <c r="V28" i="23"/>
  <c r="U28" i="23"/>
  <c r="T28" i="23"/>
  <c r="R28" i="23"/>
  <c r="P28" i="23"/>
  <c r="V27" i="23"/>
  <c r="U27" i="23"/>
  <c r="T27" i="23"/>
  <c r="R27" i="23"/>
  <c r="P27" i="23"/>
  <c r="V26" i="23"/>
  <c r="U26" i="23"/>
  <c r="T26" i="23"/>
  <c r="R26" i="23"/>
  <c r="P26" i="23"/>
  <c r="V25" i="23"/>
  <c r="U25" i="23"/>
  <c r="T25" i="23"/>
  <c r="R25" i="23"/>
  <c r="P25" i="23"/>
  <c r="V24" i="23"/>
  <c r="U24" i="23"/>
  <c r="T24" i="23"/>
  <c r="R24" i="23"/>
  <c r="P24" i="23"/>
  <c r="V23" i="23"/>
  <c r="U23" i="23"/>
  <c r="T23" i="23"/>
  <c r="R23" i="23"/>
  <c r="P23" i="23"/>
  <c r="V22" i="23"/>
  <c r="U22" i="23"/>
  <c r="T22" i="23"/>
  <c r="R22" i="23"/>
  <c r="P22" i="23"/>
  <c r="V21" i="23"/>
  <c r="U21" i="23"/>
  <c r="T21" i="23"/>
  <c r="R21" i="23"/>
  <c r="P21" i="23"/>
  <c r="V20" i="23"/>
  <c r="U20" i="23"/>
  <c r="T20" i="23"/>
  <c r="R20" i="23"/>
  <c r="P20" i="23"/>
  <c r="V19" i="23"/>
  <c r="U19" i="23"/>
  <c r="T19" i="23"/>
  <c r="R19" i="23"/>
  <c r="P19" i="23"/>
  <c r="V18" i="23"/>
  <c r="U18" i="23"/>
  <c r="T18" i="23"/>
  <c r="R18" i="23"/>
  <c r="P18" i="23"/>
  <c r="V17" i="23"/>
  <c r="U17" i="23"/>
  <c r="T17" i="23"/>
  <c r="R17" i="23"/>
  <c r="P17" i="23"/>
  <c r="V16" i="23"/>
  <c r="U16" i="23"/>
  <c r="T16" i="23"/>
  <c r="R16" i="23"/>
  <c r="P16" i="23"/>
  <c r="V15" i="23"/>
  <c r="U15" i="23"/>
  <c r="T15" i="23"/>
  <c r="R15" i="23"/>
  <c r="P15" i="23"/>
  <c r="V14" i="23"/>
  <c r="U14" i="23"/>
  <c r="T14" i="23"/>
  <c r="R14" i="23"/>
  <c r="P14" i="23"/>
  <c r="V13" i="23"/>
  <c r="U13" i="23"/>
  <c r="T13" i="23"/>
  <c r="R13" i="23"/>
  <c r="P13" i="23"/>
  <c r="H7" i="23"/>
  <c r="H6" i="23"/>
  <c r="H5" i="23"/>
  <c r="H4" i="23"/>
  <c r="E28" i="22"/>
  <c r="C28" i="22"/>
  <c r="E27" i="22"/>
  <c r="C27" i="22"/>
  <c r="E26" i="22"/>
  <c r="C26" i="22"/>
  <c r="E25" i="22"/>
  <c r="C25" i="22"/>
  <c r="E24" i="22"/>
  <c r="C24" i="22"/>
  <c r="E23" i="22"/>
  <c r="C23" i="22"/>
  <c r="E22" i="22"/>
  <c r="C22" i="22"/>
  <c r="E21" i="22"/>
  <c r="C21" i="22"/>
  <c r="E20" i="22"/>
  <c r="C20" i="22"/>
  <c r="E19" i="22"/>
  <c r="C19" i="22"/>
  <c r="E18" i="22"/>
  <c r="C18" i="22"/>
  <c r="E17" i="22"/>
  <c r="C17" i="22"/>
  <c r="E16" i="22"/>
  <c r="C16" i="22"/>
  <c r="E15" i="22"/>
  <c r="C15" i="22"/>
  <c r="E14" i="22"/>
  <c r="C14" i="22"/>
  <c r="E13" i="22"/>
  <c r="C13" i="22"/>
  <c r="E12" i="22"/>
  <c r="C12" i="22"/>
  <c r="G6" i="22"/>
  <c r="G5" i="22"/>
  <c r="G4" i="22"/>
  <c r="H115" i="21"/>
  <c r="H114" i="21"/>
  <c r="H113" i="21"/>
  <c r="H112" i="21"/>
  <c r="H61" i="21"/>
  <c r="H60" i="21"/>
  <c r="H59" i="21"/>
  <c r="H58" i="21"/>
  <c r="V29" i="21"/>
  <c r="U29" i="21"/>
  <c r="T29" i="21"/>
  <c r="R29" i="21"/>
  <c r="P29" i="21"/>
  <c r="V28" i="21"/>
  <c r="U28" i="21"/>
  <c r="T28" i="21"/>
  <c r="R28" i="21"/>
  <c r="P28" i="21"/>
  <c r="V27" i="21"/>
  <c r="U27" i="21"/>
  <c r="T27" i="21"/>
  <c r="R27" i="21"/>
  <c r="P27" i="21"/>
  <c r="V26" i="21"/>
  <c r="U26" i="21"/>
  <c r="T26" i="21"/>
  <c r="R26" i="21"/>
  <c r="P26" i="21"/>
  <c r="V25" i="21"/>
  <c r="U25" i="21"/>
  <c r="T25" i="21"/>
  <c r="R25" i="21"/>
  <c r="P25" i="21"/>
  <c r="V24" i="21"/>
  <c r="U24" i="21"/>
  <c r="T24" i="21"/>
  <c r="R24" i="21"/>
  <c r="P24" i="21"/>
  <c r="V23" i="21"/>
  <c r="U23" i="21"/>
  <c r="T23" i="21"/>
  <c r="R23" i="21"/>
  <c r="P23" i="21"/>
  <c r="V22" i="21"/>
  <c r="U22" i="21"/>
  <c r="T22" i="21"/>
  <c r="R22" i="21"/>
  <c r="P22" i="21"/>
  <c r="V21" i="21"/>
  <c r="U21" i="21"/>
  <c r="T21" i="21"/>
  <c r="R21" i="21"/>
  <c r="P21" i="21"/>
  <c r="V20" i="21"/>
  <c r="U20" i="21"/>
  <c r="T20" i="21"/>
  <c r="R20" i="21"/>
  <c r="P20" i="21"/>
  <c r="V19" i="21"/>
  <c r="U19" i="21"/>
  <c r="T19" i="21"/>
  <c r="R19" i="21"/>
  <c r="P19" i="21"/>
  <c r="V18" i="21"/>
  <c r="U18" i="21"/>
  <c r="T18" i="21"/>
  <c r="R18" i="21"/>
  <c r="P18" i="21"/>
  <c r="V17" i="21"/>
  <c r="U17" i="21"/>
  <c r="T17" i="21"/>
  <c r="R17" i="21"/>
  <c r="P17" i="21"/>
  <c r="V16" i="21"/>
  <c r="U16" i="21"/>
  <c r="T16" i="21"/>
  <c r="R16" i="21"/>
  <c r="P16" i="21"/>
  <c r="V15" i="21"/>
  <c r="U15" i="21"/>
  <c r="T15" i="21"/>
  <c r="R15" i="21"/>
  <c r="P15" i="21"/>
  <c r="V14" i="21"/>
  <c r="U14" i="21"/>
  <c r="T14" i="21"/>
  <c r="R14" i="21"/>
  <c r="P14" i="21"/>
  <c r="P13" i="21"/>
  <c r="H7" i="21"/>
  <c r="H6" i="21"/>
  <c r="H5" i="21"/>
  <c r="H4" i="21"/>
  <c r="V13" i="21" l="1"/>
  <c r="T13" i="21"/>
  <c r="U13" i="21"/>
  <c r="R13" i="21"/>
  <c r="U14" i="16"/>
  <c r="V14" i="16"/>
  <c r="U15" i="16"/>
  <c r="V15" i="16"/>
  <c r="U16" i="16"/>
  <c r="V16" i="16"/>
  <c r="U17" i="16"/>
  <c r="V17" i="16"/>
  <c r="U18" i="16"/>
  <c r="V18" i="16"/>
  <c r="U19" i="16"/>
  <c r="V19" i="16"/>
  <c r="U20" i="16"/>
  <c r="V20" i="16"/>
  <c r="U22" i="16"/>
  <c r="V22" i="16"/>
  <c r="U23" i="16"/>
  <c r="V23" i="16"/>
  <c r="U24" i="16"/>
  <c r="V24" i="16"/>
  <c r="U25" i="16"/>
  <c r="V25" i="16"/>
  <c r="U26" i="16"/>
  <c r="V26" i="16"/>
  <c r="U27" i="16"/>
  <c r="V27" i="16"/>
  <c r="U28" i="16"/>
  <c r="V28" i="16"/>
  <c r="U29" i="16"/>
  <c r="V29" i="16"/>
  <c r="P14" i="16"/>
  <c r="P15" i="16"/>
  <c r="P16" i="16"/>
  <c r="R16" i="16"/>
  <c r="T16" i="16"/>
  <c r="P17" i="16"/>
  <c r="P18" i="16"/>
  <c r="P19" i="16"/>
  <c r="P20" i="16"/>
  <c r="P21" i="16"/>
  <c r="Q21" i="16" s="1"/>
  <c r="U21" i="16" s="1"/>
  <c r="P22" i="16"/>
  <c r="P23" i="16"/>
  <c r="P24" i="16"/>
  <c r="P25" i="16"/>
  <c r="P26" i="16"/>
  <c r="P27" i="16"/>
  <c r="P28" i="16"/>
  <c r="P29" i="16"/>
  <c r="P13" i="16"/>
  <c r="Q13" i="16" s="1"/>
  <c r="V13" i="16" s="1"/>
  <c r="V21" i="16" l="1"/>
  <c r="U13" i="16"/>
  <c r="T29" i="16"/>
  <c r="R29" i="16"/>
  <c r="R28" i="16"/>
  <c r="T28" i="16"/>
  <c r="T27" i="16"/>
  <c r="R27" i="16"/>
  <c r="R26" i="16"/>
  <c r="T26" i="16"/>
  <c r="T25" i="16"/>
  <c r="R25" i="16"/>
  <c r="R24" i="16"/>
  <c r="T24" i="16"/>
  <c r="T23" i="16"/>
  <c r="R23" i="16"/>
  <c r="R22" i="16"/>
  <c r="T22" i="16"/>
  <c r="T21" i="16"/>
  <c r="R21" i="16"/>
  <c r="R20" i="16"/>
  <c r="T20" i="16"/>
  <c r="T19" i="16"/>
  <c r="R19" i="16"/>
  <c r="R18" i="16"/>
  <c r="T18" i="16"/>
  <c r="T17" i="16"/>
  <c r="R17" i="16"/>
  <c r="T15" i="16"/>
  <c r="R15" i="16"/>
  <c r="R14" i="16"/>
  <c r="T14" i="16"/>
  <c r="R13" i="16"/>
  <c r="T13" i="16"/>
  <c r="H5" i="16"/>
  <c r="H4" i="16"/>
  <c r="H115" i="16"/>
  <c r="H114" i="16"/>
  <c r="H113" i="16"/>
  <c r="H112" i="16"/>
  <c r="H61" i="16"/>
  <c r="H60" i="16"/>
  <c r="H59" i="16"/>
  <c r="H58" i="16"/>
  <c r="H7" i="16"/>
  <c r="H6" i="16"/>
  <c r="E49" i="14" l="1"/>
  <c r="C49" i="14"/>
  <c r="E48" i="14"/>
  <c r="C48" i="14"/>
  <c r="E47" i="14"/>
  <c r="C47" i="14"/>
  <c r="E46" i="14"/>
  <c r="C46" i="14"/>
  <c r="E45" i="14"/>
  <c r="C45" i="14"/>
  <c r="E44" i="14"/>
  <c r="C44" i="14"/>
  <c r="E43" i="14"/>
  <c r="C43" i="14"/>
  <c r="E42" i="14"/>
  <c r="C42" i="14"/>
  <c r="E41" i="14"/>
  <c r="C41" i="14"/>
  <c r="E40" i="14"/>
  <c r="C40" i="14"/>
  <c r="E39" i="14"/>
  <c r="C39" i="14"/>
  <c r="E38" i="14"/>
  <c r="C38" i="14"/>
  <c r="E37" i="14"/>
  <c r="C37" i="14"/>
  <c r="E36" i="14"/>
  <c r="C36" i="14"/>
  <c r="E35" i="14"/>
  <c r="C35" i="14"/>
  <c r="E34" i="14"/>
  <c r="C34" i="14"/>
  <c r="E33" i="14"/>
  <c r="C33" i="14"/>
  <c r="E28" i="14"/>
  <c r="C28" i="14"/>
  <c r="E27" i="14"/>
  <c r="C27" i="14"/>
  <c r="E26" i="14"/>
  <c r="C26" i="14"/>
  <c r="E25" i="14"/>
  <c r="C25" i="14"/>
  <c r="E24" i="14"/>
  <c r="C24" i="14"/>
  <c r="E23" i="14"/>
  <c r="C23" i="14"/>
  <c r="E22" i="14"/>
  <c r="C22" i="14"/>
  <c r="E21" i="14"/>
  <c r="C21" i="14"/>
  <c r="E20" i="14"/>
  <c r="C20" i="14"/>
  <c r="E19" i="14"/>
  <c r="C19" i="14"/>
  <c r="E18" i="14"/>
  <c r="C18" i="14"/>
  <c r="E17" i="14"/>
  <c r="C17" i="14"/>
  <c r="E16" i="14"/>
  <c r="C16" i="14"/>
  <c r="E15" i="14"/>
  <c r="C15" i="14"/>
  <c r="E14" i="14"/>
  <c r="C14" i="14"/>
  <c r="E13" i="14"/>
  <c r="C13" i="14"/>
  <c r="E12" i="14"/>
  <c r="C12" i="14"/>
  <c r="G6" i="14"/>
  <c r="G5" i="14"/>
  <c r="G4" i="14"/>
  <c r="G6" i="12"/>
  <c r="G5" i="12"/>
  <c r="G4" i="12"/>
  <c r="C34" i="12"/>
  <c r="E34" i="12"/>
  <c r="C35" i="12"/>
  <c r="E35" i="12"/>
  <c r="C36" i="12"/>
  <c r="E36" i="12"/>
  <c r="C37" i="12"/>
  <c r="E37" i="12"/>
  <c r="C38" i="12"/>
  <c r="E38" i="12"/>
  <c r="C39" i="12"/>
  <c r="E39" i="12"/>
  <c r="C40" i="12"/>
  <c r="E40" i="12"/>
  <c r="C41" i="12"/>
  <c r="E41" i="12"/>
  <c r="C42" i="12"/>
  <c r="E42" i="12"/>
  <c r="C43" i="12"/>
  <c r="E43" i="12"/>
  <c r="C44" i="12"/>
  <c r="E44" i="12"/>
  <c r="C45" i="12"/>
  <c r="E45" i="12"/>
  <c r="C46" i="12"/>
  <c r="E46" i="12"/>
  <c r="C47" i="12"/>
  <c r="E47" i="12"/>
  <c r="C48" i="12"/>
  <c r="E48" i="12"/>
  <c r="C49" i="12"/>
  <c r="E49" i="12"/>
  <c r="C13" i="12"/>
  <c r="E13" i="12"/>
  <c r="C14" i="12"/>
  <c r="E14" i="12"/>
  <c r="C15" i="12"/>
  <c r="E15" i="12"/>
  <c r="C16" i="12"/>
  <c r="E16" i="12"/>
  <c r="C17" i="12"/>
  <c r="E17" i="12"/>
  <c r="C18" i="12"/>
  <c r="E18" i="12"/>
  <c r="C19" i="12"/>
  <c r="E19" i="12"/>
  <c r="C20" i="12"/>
  <c r="E20" i="12"/>
  <c r="C21" i="12"/>
  <c r="E21" i="12"/>
  <c r="C22" i="12"/>
  <c r="E22" i="12"/>
  <c r="C23" i="12"/>
  <c r="E23" i="12"/>
  <c r="C24" i="12"/>
  <c r="E24" i="12"/>
  <c r="C25" i="12"/>
  <c r="E25" i="12"/>
  <c r="C26" i="12"/>
  <c r="E26" i="12"/>
  <c r="C27" i="12"/>
  <c r="E27" i="12"/>
  <c r="C28" i="12"/>
  <c r="E28" i="12"/>
  <c r="C4" i="13"/>
  <c r="C3" i="13"/>
  <c r="C2" i="13"/>
  <c r="C1" i="13"/>
  <c r="E12" i="12"/>
  <c r="C12" i="12"/>
  <c r="E33" i="12"/>
  <c r="C33" i="12"/>
  <c r="C5" i="13" l="1"/>
  <c r="U39" i="14" l="1"/>
  <c r="S39" i="14"/>
  <c r="Q39" i="14"/>
  <c r="O39" i="14"/>
  <c r="M39" i="14"/>
  <c r="K39" i="14"/>
  <c r="I39" i="14"/>
  <c r="G39" i="14"/>
  <c r="T18" i="14"/>
  <c r="R18" i="14"/>
  <c r="P18" i="14"/>
  <c r="N18" i="14"/>
  <c r="L18" i="14"/>
  <c r="J18" i="14"/>
  <c r="T39" i="14"/>
  <c r="R39" i="14"/>
  <c r="P39" i="14"/>
  <c r="N39" i="14"/>
  <c r="L39" i="14"/>
  <c r="J39" i="14"/>
  <c r="H39" i="14"/>
  <c r="U18" i="14"/>
  <c r="S18" i="14"/>
  <c r="Q18" i="14"/>
  <c r="O18" i="14"/>
  <c r="M18" i="14"/>
  <c r="K18" i="14"/>
  <c r="K36" i="26"/>
  <c r="M36" i="26"/>
  <c r="P36" i="26"/>
  <c r="S36" i="26"/>
  <c r="U36" i="26"/>
  <c r="P46" i="26"/>
  <c r="S46" i="26"/>
  <c r="U46" i="26"/>
  <c r="L37" i="26"/>
  <c r="O37" i="26"/>
  <c r="Q37" i="26"/>
  <c r="T37" i="26"/>
  <c r="O47" i="26"/>
  <c r="Q47" i="26"/>
  <c r="T47" i="26"/>
  <c r="K38" i="26"/>
  <c r="M38" i="26"/>
  <c r="P38" i="26"/>
  <c r="S38" i="26"/>
  <c r="U38" i="26"/>
  <c r="P48" i="26"/>
  <c r="S48" i="26"/>
  <c r="U48" i="26"/>
  <c r="L39" i="26"/>
  <c r="O39" i="26"/>
  <c r="Q39" i="26"/>
  <c r="T39" i="26"/>
  <c r="O49" i="26"/>
  <c r="Q49" i="26"/>
  <c r="T49" i="26"/>
  <c r="K40" i="26"/>
  <c r="M40" i="26"/>
  <c r="P40" i="26"/>
  <c r="S40" i="26"/>
  <c r="U40" i="26"/>
  <c r="P50" i="26"/>
  <c r="S50" i="26"/>
  <c r="U50" i="26"/>
  <c r="Q45" i="26"/>
  <c r="Q35" i="26"/>
  <c r="T45" i="26"/>
  <c r="T35" i="26"/>
  <c r="L35" i="26"/>
  <c r="S45" i="26"/>
  <c r="S35" i="26"/>
  <c r="J14" i="26"/>
  <c r="L14" i="26"/>
  <c r="N14" i="26"/>
  <c r="P14" i="26"/>
  <c r="R14" i="26"/>
  <c r="T14" i="26"/>
  <c r="N24" i="26"/>
  <c r="P24" i="26"/>
  <c r="S24" i="26"/>
  <c r="U24" i="26"/>
  <c r="K15" i="26"/>
  <c r="M15" i="26"/>
  <c r="O15" i="26"/>
  <c r="Q15" i="26"/>
  <c r="S15" i="26"/>
  <c r="U15" i="26"/>
  <c r="O25" i="26"/>
  <c r="Q25" i="26"/>
  <c r="T25" i="26"/>
  <c r="J16" i="26"/>
  <c r="L16" i="26"/>
  <c r="N16" i="26"/>
  <c r="P16" i="26"/>
  <c r="R16" i="26"/>
  <c r="T16" i="26"/>
  <c r="N26" i="26"/>
  <c r="P26" i="26"/>
  <c r="S26" i="26"/>
  <c r="U26" i="26"/>
  <c r="K17" i="26"/>
  <c r="M17" i="26"/>
  <c r="O17" i="26"/>
  <c r="Q17" i="26"/>
  <c r="S17" i="26"/>
  <c r="U17" i="26"/>
  <c r="O27" i="26"/>
  <c r="Q27" i="26"/>
  <c r="T27" i="26"/>
  <c r="K18" i="26"/>
  <c r="M18" i="26"/>
  <c r="L36" i="26"/>
  <c r="O36" i="26"/>
  <c r="Q36" i="26"/>
  <c r="T36" i="26"/>
  <c r="O46" i="26"/>
  <c r="Q46" i="26"/>
  <c r="T46" i="26"/>
  <c r="K37" i="26"/>
  <c r="M37" i="26"/>
  <c r="P37" i="26"/>
  <c r="S37" i="26"/>
  <c r="U37" i="26"/>
  <c r="P47" i="26"/>
  <c r="S47" i="26"/>
  <c r="U47" i="26"/>
  <c r="L38" i="26"/>
  <c r="O38" i="26"/>
  <c r="Q38" i="26"/>
  <c r="T38" i="26"/>
  <c r="O48" i="26"/>
  <c r="Q48" i="26"/>
  <c r="T48" i="26"/>
  <c r="K39" i="26"/>
  <c r="M39" i="26"/>
  <c r="P39" i="26"/>
  <c r="S39" i="26"/>
  <c r="U39" i="26"/>
  <c r="P49" i="26"/>
  <c r="S49" i="26"/>
  <c r="U49" i="26"/>
  <c r="L40" i="26"/>
  <c r="O40" i="26"/>
  <c r="Q40" i="26"/>
  <c r="T40" i="26"/>
  <c r="O50" i="26"/>
  <c r="Q50" i="26"/>
  <c r="T50" i="26"/>
  <c r="U45" i="26"/>
  <c r="U35" i="26"/>
  <c r="M35" i="26"/>
  <c r="P45" i="26"/>
  <c r="P35" i="26"/>
  <c r="K35" i="26"/>
  <c r="O45" i="26"/>
  <c r="O35" i="26"/>
  <c r="K14" i="26"/>
  <c r="M14" i="26"/>
  <c r="O14" i="26"/>
  <c r="Q14" i="26"/>
  <c r="S14" i="26"/>
  <c r="U14" i="26"/>
  <c r="O24" i="26"/>
  <c r="Q24" i="26"/>
  <c r="T24" i="26"/>
  <c r="J15" i="26"/>
  <c r="L15" i="26"/>
  <c r="N15" i="26"/>
  <c r="P15" i="26"/>
  <c r="R15" i="26"/>
  <c r="T15" i="26"/>
  <c r="N25" i="26"/>
  <c r="P25" i="26"/>
  <c r="S25" i="26"/>
  <c r="U25" i="26"/>
  <c r="K16" i="26"/>
  <c r="M16" i="26"/>
  <c r="O16" i="26"/>
  <c r="Q16" i="26"/>
  <c r="S16" i="26"/>
  <c r="U16" i="26"/>
  <c r="O26" i="26"/>
  <c r="Q26" i="26"/>
  <c r="T26" i="26"/>
  <c r="J17" i="26"/>
  <c r="L17" i="26"/>
  <c r="N17" i="26"/>
  <c r="P17" i="26"/>
  <c r="R17" i="26"/>
  <c r="T17" i="26"/>
  <c r="N27" i="26"/>
  <c r="P27" i="26"/>
  <c r="S27" i="26"/>
  <c r="U27" i="26"/>
  <c r="L18" i="26"/>
  <c r="O18" i="26"/>
  <c r="P18" i="26"/>
  <c r="S18" i="26"/>
  <c r="U18" i="26"/>
  <c r="P28" i="26"/>
  <c r="S28" i="26"/>
  <c r="U28" i="26"/>
  <c r="Q23" i="26"/>
  <c r="Q13" i="26"/>
  <c r="T23" i="26"/>
  <c r="T13" i="26"/>
  <c r="L13" i="26"/>
  <c r="O23" i="26"/>
  <c r="O13" i="26"/>
  <c r="Q18" i="26"/>
  <c r="T18" i="26"/>
  <c r="O28" i="26"/>
  <c r="Q28" i="26"/>
  <c r="T28" i="26"/>
  <c r="U23" i="26"/>
  <c r="U13" i="26"/>
  <c r="M13" i="26"/>
  <c r="P23" i="26"/>
  <c r="P13" i="26"/>
  <c r="S23" i="26"/>
  <c r="S13" i="26"/>
  <c r="K13" i="26"/>
  <c r="U39" i="12"/>
  <c r="W149" i="21" s="1"/>
  <c r="X149" i="21" s="1"/>
  <c r="Z149" i="21" s="1"/>
  <c r="T18" i="22"/>
  <c r="N18" i="22"/>
  <c r="R18" i="22"/>
  <c r="L18" i="22"/>
  <c r="S18" i="22"/>
  <c r="M18" i="22"/>
  <c r="I18" i="22"/>
  <c r="G18" i="22"/>
  <c r="Q18" i="22"/>
  <c r="K18" i="22"/>
  <c r="U18" i="22"/>
  <c r="O18" i="22"/>
  <c r="P18" i="22"/>
  <c r="J18" i="22"/>
  <c r="H18" i="22"/>
  <c r="V149" i="21"/>
  <c r="M39" i="12"/>
  <c r="M38" i="12" s="1"/>
  <c r="P39" i="12"/>
  <c r="P40" i="12" s="1"/>
  <c r="O18" i="12"/>
  <c r="O26" i="12" s="1"/>
  <c r="Q39" i="12"/>
  <c r="Q35" i="12" s="1"/>
  <c r="P18" i="12"/>
  <c r="P28" i="12" s="1"/>
  <c r="H39" i="12"/>
  <c r="H36" i="12" s="1"/>
  <c r="R18" i="12"/>
  <c r="R24" i="12" s="1"/>
  <c r="P43" i="12"/>
  <c r="M33" i="12"/>
  <c r="S39" i="12"/>
  <c r="S42" i="12" s="1"/>
  <c r="O39" i="12"/>
  <c r="I39" i="12"/>
  <c r="I41" i="12" s="1"/>
  <c r="T39" i="12"/>
  <c r="L39" i="12"/>
  <c r="S18" i="12"/>
  <c r="K39" i="12"/>
  <c r="K45" i="12" s="1"/>
  <c r="P22" i="12"/>
  <c r="T18" i="12"/>
  <c r="L18" i="12"/>
  <c r="L23" i="12" s="1"/>
  <c r="R39" i="12"/>
  <c r="N39" i="12"/>
  <c r="J39" i="12"/>
  <c r="U18" i="12"/>
  <c r="U19" i="12" s="1"/>
  <c r="Q18" i="12"/>
  <c r="M18" i="12"/>
  <c r="M19" i="12" s="1"/>
  <c r="G39" i="12"/>
  <c r="G35" i="12" s="1"/>
  <c r="N18" i="12"/>
  <c r="N21" i="12" s="1"/>
  <c r="L95" i="16"/>
  <c r="M35" i="12"/>
  <c r="M47" i="12"/>
  <c r="G19" i="16"/>
  <c r="V41" i="16"/>
  <c r="B149" i="16"/>
  <c r="Q34" i="12"/>
  <c r="Q40" i="12"/>
  <c r="Q42" i="12"/>
  <c r="Q45" i="12"/>
  <c r="M34" i="12"/>
  <c r="M40" i="12"/>
  <c r="M42" i="12"/>
  <c r="M45" i="12"/>
  <c r="N23" i="12"/>
  <c r="J18" i="12"/>
  <c r="Q41" i="16"/>
  <c r="G95" i="16"/>
  <c r="V127" i="16"/>
  <c r="B41" i="16"/>
  <c r="Q73" i="16"/>
  <c r="G127" i="16"/>
  <c r="V149" i="16"/>
  <c r="U45" i="12"/>
  <c r="U42" i="12"/>
  <c r="U40" i="12"/>
  <c r="U34" i="12"/>
  <c r="U47" i="12"/>
  <c r="U44" i="12"/>
  <c r="U35" i="12"/>
  <c r="U36" i="12"/>
  <c r="I37" i="12"/>
  <c r="I48" i="12"/>
  <c r="I33" i="12"/>
  <c r="I43" i="12"/>
  <c r="R22" i="12"/>
  <c r="P21" i="12"/>
  <c r="T20" i="12"/>
  <c r="L20" i="12"/>
  <c r="K18" i="12"/>
  <c r="G38" i="12" l="1"/>
  <c r="L21" i="12"/>
  <c r="I47" i="12"/>
  <c r="I44" i="12"/>
  <c r="I34" i="12"/>
  <c r="I38" i="12"/>
  <c r="U38" i="12"/>
  <c r="U48" i="12"/>
  <c r="U33" i="12"/>
  <c r="U43" i="12"/>
  <c r="U37" i="12"/>
  <c r="U46" i="12"/>
  <c r="U49" i="12"/>
  <c r="U41" i="12"/>
  <c r="Q41" i="12"/>
  <c r="Q49" i="12"/>
  <c r="Q46" i="12"/>
  <c r="Q37" i="12"/>
  <c r="S34" i="12"/>
  <c r="M28" i="14"/>
  <c r="M27" i="14"/>
  <c r="M26" i="14"/>
  <c r="M25" i="14"/>
  <c r="M24" i="14"/>
  <c r="M23" i="14"/>
  <c r="M22" i="14"/>
  <c r="M21" i="14"/>
  <c r="M20" i="14"/>
  <c r="M19" i="14"/>
  <c r="M17" i="14"/>
  <c r="M16" i="14"/>
  <c r="M15" i="14"/>
  <c r="M14" i="14"/>
  <c r="M13" i="14"/>
  <c r="M12" i="14"/>
  <c r="Q28" i="14"/>
  <c r="Q27" i="14"/>
  <c r="Q26" i="14"/>
  <c r="Q25" i="14"/>
  <c r="Q24" i="14"/>
  <c r="Q23" i="14"/>
  <c r="Q22" i="14"/>
  <c r="Q21" i="14"/>
  <c r="Q20" i="14"/>
  <c r="Q19" i="14"/>
  <c r="Q17" i="14"/>
  <c r="Q16" i="14"/>
  <c r="Q15" i="14"/>
  <c r="Q14" i="14"/>
  <c r="Q13" i="14"/>
  <c r="Q12" i="14"/>
  <c r="U28" i="14"/>
  <c r="U27" i="14"/>
  <c r="U26" i="14"/>
  <c r="U25" i="14"/>
  <c r="U24" i="14"/>
  <c r="U23" i="14"/>
  <c r="U22" i="14"/>
  <c r="U21" i="14"/>
  <c r="U20" i="14"/>
  <c r="U19" i="14"/>
  <c r="U17" i="14"/>
  <c r="U16" i="14"/>
  <c r="U15" i="14"/>
  <c r="U14" i="14"/>
  <c r="U13" i="14"/>
  <c r="U12" i="14"/>
  <c r="J48" i="14"/>
  <c r="J46" i="14"/>
  <c r="J44" i="14"/>
  <c r="J42" i="14"/>
  <c r="J40" i="14"/>
  <c r="J49" i="14"/>
  <c r="J47" i="14"/>
  <c r="J45" i="14"/>
  <c r="J43" i="14"/>
  <c r="J41" i="14"/>
  <c r="J38" i="14"/>
  <c r="J37" i="14"/>
  <c r="J35" i="14"/>
  <c r="J33" i="14"/>
  <c r="J36" i="14"/>
  <c r="J34" i="14"/>
  <c r="N48" i="14"/>
  <c r="N46" i="14"/>
  <c r="N44" i="14"/>
  <c r="N42" i="14"/>
  <c r="N40" i="14"/>
  <c r="N49" i="14"/>
  <c r="N47" i="14"/>
  <c r="N45" i="14"/>
  <c r="N43" i="14"/>
  <c r="N41" i="14"/>
  <c r="N38" i="14"/>
  <c r="N37" i="14"/>
  <c r="N35" i="14"/>
  <c r="N33" i="14"/>
  <c r="N36" i="14"/>
  <c r="N34" i="14"/>
  <c r="R48" i="14"/>
  <c r="R46" i="14"/>
  <c r="R44" i="14"/>
  <c r="R42" i="14"/>
  <c r="R40" i="14"/>
  <c r="R37" i="14"/>
  <c r="R49" i="14"/>
  <c r="R47" i="14"/>
  <c r="R45" i="14"/>
  <c r="R43" i="14"/>
  <c r="R41" i="14"/>
  <c r="R38" i="14"/>
  <c r="R35" i="14"/>
  <c r="R33" i="14"/>
  <c r="R36" i="14"/>
  <c r="R34" i="14"/>
  <c r="J28" i="14"/>
  <c r="J27" i="14"/>
  <c r="J26" i="14"/>
  <c r="J25" i="14"/>
  <c r="J24" i="14"/>
  <c r="J23" i="14"/>
  <c r="J22" i="14"/>
  <c r="J21" i="14"/>
  <c r="J20" i="14"/>
  <c r="J19" i="14"/>
  <c r="J17" i="14"/>
  <c r="J16" i="14"/>
  <c r="J15" i="14"/>
  <c r="J14" i="14"/>
  <c r="N28" i="14"/>
  <c r="N27" i="14"/>
  <c r="N26" i="14"/>
  <c r="N25" i="14"/>
  <c r="N24" i="14"/>
  <c r="N23" i="14"/>
  <c r="N22" i="14"/>
  <c r="N21" i="14"/>
  <c r="N20" i="14"/>
  <c r="N19" i="14"/>
  <c r="N17" i="14"/>
  <c r="N16" i="14"/>
  <c r="N15" i="14"/>
  <c r="N14" i="14"/>
  <c r="N13" i="14"/>
  <c r="N12" i="14"/>
  <c r="R28" i="14"/>
  <c r="R27" i="14"/>
  <c r="R26" i="14"/>
  <c r="R25" i="14"/>
  <c r="R24" i="14"/>
  <c r="R23" i="14"/>
  <c r="R22" i="14"/>
  <c r="R21" i="14"/>
  <c r="R20" i="14"/>
  <c r="R19" i="14"/>
  <c r="R17" i="14"/>
  <c r="R16" i="14"/>
  <c r="R15" i="14"/>
  <c r="R14" i="14"/>
  <c r="R13" i="14"/>
  <c r="R12" i="14"/>
  <c r="G49" i="14"/>
  <c r="G47" i="14"/>
  <c r="G45" i="14"/>
  <c r="G43" i="14"/>
  <c r="G41" i="14"/>
  <c r="G38" i="14"/>
  <c r="G48" i="14"/>
  <c r="G46" i="14"/>
  <c r="G44" i="14"/>
  <c r="G42" i="14"/>
  <c r="G40" i="14"/>
  <c r="G36" i="14"/>
  <c r="G34" i="14"/>
  <c r="G37" i="14"/>
  <c r="G35" i="14"/>
  <c r="G33" i="14"/>
  <c r="K49" i="14"/>
  <c r="K47" i="14"/>
  <c r="K45" i="14"/>
  <c r="K43" i="14"/>
  <c r="K41" i="14"/>
  <c r="K38" i="14"/>
  <c r="K48" i="14"/>
  <c r="K46" i="14"/>
  <c r="K44" i="14"/>
  <c r="K42" i="14"/>
  <c r="K40" i="14"/>
  <c r="K36" i="14"/>
  <c r="K34" i="14"/>
  <c r="K37" i="14"/>
  <c r="K35" i="14"/>
  <c r="K33" i="14"/>
  <c r="O49" i="14"/>
  <c r="O47" i="14"/>
  <c r="O45" i="14"/>
  <c r="O43" i="14"/>
  <c r="O41" i="14"/>
  <c r="O38" i="14"/>
  <c r="O48" i="14"/>
  <c r="O46" i="14"/>
  <c r="O44" i="14"/>
  <c r="O42" i="14"/>
  <c r="O40" i="14"/>
  <c r="O36" i="14"/>
  <c r="O34" i="14"/>
  <c r="O37" i="14"/>
  <c r="O35" i="14"/>
  <c r="O33" i="14"/>
  <c r="S49" i="14"/>
  <c r="S47" i="14"/>
  <c r="S45" i="14"/>
  <c r="S43" i="14"/>
  <c r="S41" i="14"/>
  <c r="S38" i="14"/>
  <c r="S48" i="14"/>
  <c r="S46" i="14"/>
  <c r="S44" i="14"/>
  <c r="S42" i="14"/>
  <c r="S40" i="14"/>
  <c r="S37" i="14"/>
  <c r="S36" i="14"/>
  <c r="S34" i="14"/>
  <c r="S35" i="14"/>
  <c r="S33" i="14"/>
  <c r="K28" i="14"/>
  <c r="K27" i="14"/>
  <c r="K26" i="14"/>
  <c r="K25" i="14"/>
  <c r="K24" i="14"/>
  <c r="K23" i="14"/>
  <c r="K22" i="14"/>
  <c r="K21" i="14"/>
  <c r="K20" i="14"/>
  <c r="K19" i="14"/>
  <c r="K17" i="14"/>
  <c r="K16" i="14"/>
  <c r="K15" i="14"/>
  <c r="K14" i="14"/>
  <c r="O28" i="14"/>
  <c r="O27" i="14"/>
  <c r="O26" i="14"/>
  <c r="O25" i="14"/>
  <c r="O24" i="14"/>
  <c r="O23" i="14"/>
  <c r="O22" i="14"/>
  <c r="O21" i="14"/>
  <c r="O20" i="14"/>
  <c r="O19" i="14"/>
  <c r="O17" i="14"/>
  <c r="O16" i="14"/>
  <c r="O15" i="14"/>
  <c r="O14" i="14"/>
  <c r="O13" i="14"/>
  <c r="O12" i="14"/>
  <c r="S28" i="14"/>
  <c r="S27" i="14"/>
  <c r="S26" i="14"/>
  <c r="S25" i="14"/>
  <c r="S24" i="14"/>
  <c r="S23" i="14"/>
  <c r="S22" i="14"/>
  <c r="S21" i="14"/>
  <c r="S20" i="14"/>
  <c r="S19" i="14"/>
  <c r="S17" i="14"/>
  <c r="S16" i="14"/>
  <c r="S15" i="14"/>
  <c r="S14" i="14"/>
  <c r="S13" i="14"/>
  <c r="S12" i="14"/>
  <c r="H48" i="14"/>
  <c r="H46" i="14"/>
  <c r="H44" i="14"/>
  <c r="H42" i="14"/>
  <c r="H40" i="14"/>
  <c r="H49" i="14"/>
  <c r="H47" i="14"/>
  <c r="H45" i="14"/>
  <c r="H43" i="14"/>
  <c r="H41" i="14"/>
  <c r="H38" i="14"/>
  <c r="H37" i="14"/>
  <c r="H35" i="14"/>
  <c r="H33" i="14"/>
  <c r="H36" i="14"/>
  <c r="H34" i="14"/>
  <c r="L48" i="14"/>
  <c r="L46" i="14"/>
  <c r="L44" i="14"/>
  <c r="L42" i="14"/>
  <c r="L40" i="14"/>
  <c r="L49" i="14"/>
  <c r="L47" i="14"/>
  <c r="L45" i="14"/>
  <c r="L43" i="14"/>
  <c r="L41" i="14"/>
  <c r="L38" i="14"/>
  <c r="L37" i="14"/>
  <c r="L35" i="14"/>
  <c r="L33" i="14"/>
  <c r="L36" i="14"/>
  <c r="L34" i="14"/>
  <c r="P48" i="14"/>
  <c r="P46" i="14"/>
  <c r="P44" i="14"/>
  <c r="P42" i="14"/>
  <c r="P40" i="14"/>
  <c r="P49" i="14"/>
  <c r="P47" i="14"/>
  <c r="P45" i="14"/>
  <c r="P43" i="14"/>
  <c r="P41" i="14"/>
  <c r="P38" i="14"/>
  <c r="P37" i="14"/>
  <c r="P35" i="14"/>
  <c r="P33" i="14"/>
  <c r="P36" i="14"/>
  <c r="P34" i="14"/>
  <c r="T48" i="14"/>
  <c r="T46" i="14"/>
  <c r="T44" i="14"/>
  <c r="T42" i="14"/>
  <c r="T40" i="14"/>
  <c r="T37" i="14"/>
  <c r="T49" i="14"/>
  <c r="T47" i="14"/>
  <c r="T45" i="14"/>
  <c r="T43" i="14"/>
  <c r="T41" i="14"/>
  <c r="T38" i="14"/>
  <c r="T35" i="14"/>
  <c r="T33" i="14"/>
  <c r="T36" i="14"/>
  <c r="T34" i="14"/>
  <c r="L28" i="14"/>
  <c r="L27" i="14"/>
  <c r="L26" i="14"/>
  <c r="L25" i="14"/>
  <c r="L24" i="14"/>
  <c r="L23" i="14"/>
  <c r="L22" i="14"/>
  <c r="L21" i="14"/>
  <c r="L20" i="14"/>
  <c r="L19" i="14"/>
  <c r="L17" i="14"/>
  <c r="L16" i="14"/>
  <c r="L15" i="14"/>
  <c r="L14" i="14"/>
  <c r="L13" i="14"/>
  <c r="L12" i="14"/>
  <c r="P28" i="14"/>
  <c r="P27" i="14"/>
  <c r="P26" i="14"/>
  <c r="P25" i="14"/>
  <c r="P24" i="14"/>
  <c r="P23" i="14"/>
  <c r="P22" i="14"/>
  <c r="P21" i="14"/>
  <c r="P20" i="14"/>
  <c r="P19" i="14"/>
  <c r="P17" i="14"/>
  <c r="P16" i="14"/>
  <c r="P15" i="14"/>
  <c r="P14" i="14"/>
  <c r="P13" i="14"/>
  <c r="P12" i="14"/>
  <c r="T28" i="14"/>
  <c r="T27" i="14"/>
  <c r="T26" i="14"/>
  <c r="T25" i="14"/>
  <c r="T24" i="14"/>
  <c r="T23" i="14"/>
  <c r="T22" i="14"/>
  <c r="T21" i="14"/>
  <c r="T20" i="14"/>
  <c r="T19" i="14"/>
  <c r="T17" i="14"/>
  <c r="T16" i="14"/>
  <c r="T15" i="14"/>
  <c r="T14" i="14"/>
  <c r="T13" i="14"/>
  <c r="T12" i="14"/>
  <c r="I49" i="14"/>
  <c r="I47" i="14"/>
  <c r="I45" i="14"/>
  <c r="I43" i="14"/>
  <c r="I41" i="14"/>
  <c r="I38" i="14"/>
  <c r="I48" i="14"/>
  <c r="I46" i="14"/>
  <c r="I44" i="14"/>
  <c r="I42" i="14"/>
  <c r="I40" i="14"/>
  <c r="I36" i="14"/>
  <c r="L92" i="16" s="1"/>
  <c r="I34" i="14"/>
  <c r="I37" i="14"/>
  <c r="I35" i="14"/>
  <c r="I33" i="14"/>
  <c r="M49" i="14"/>
  <c r="M47" i="14"/>
  <c r="M45" i="14"/>
  <c r="M43" i="14"/>
  <c r="M41" i="14"/>
  <c r="M38" i="14"/>
  <c r="M48" i="14"/>
  <c r="M46" i="14"/>
  <c r="M44" i="14"/>
  <c r="M42" i="14"/>
  <c r="M40" i="14"/>
  <c r="M36" i="14"/>
  <c r="M34" i="14"/>
  <c r="M37" i="14"/>
  <c r="M35" i="14"/>
  <c r="M33" i="14"/>
  <c r="Q49" i="14"/>
  <c r="Q47" i="14"/>
  <c r="Q45" i="14"/>
  <c r="Q43" i="14"/>
  <c r="Q41" i="14"/>
  <c r="Q38" i="14"/>
  <c r="Q48" i="14"/>
  <c r="Q46" i="14"/>
  <c r="Q44" i="14"/>
  <c r="Q42" i="14"/>
  <c r="Q40" i="14"/>
  <c r="Q37" i="14"/>
  <c r="Q36" i="14"/>
  <c r="Q34" i="14"/>
  <c r="Q35" i="14"/>
  <c r="Q33" i="14"/>
  <c r="U49" i="14"/>
  <c r="U47" i="14"/>
  <c r="U45" i="14"/>
  <c r="U43" i="14"/>
  <c r="U41" i="14"/>
  <c r="U38" i="14"/>
  <c r="U48" i="14"/>
  <c r="U46" i="14"/>
  <c r="U44" i="14"/>
  <c r="U42" i="14"/>
  <c r="U40" i="14"/>
  <c r="U37" i="14"/>
  <c r="U36" i="14"/>
  <c r="U34" i="14"/>
  <c r="U35" i="14"/>
  <c r="U33" i="14"/>
  <c r="L22" i="12"/>
  <c r="M159" i="16"/>
  <c r="N159" i="16" s="1"/>
  <c r="L124" i="16"/>
  <c r="G126" i="16"/>
  <c r="L93" i="16"/>
  <c r="V38" i="16"/>
  <c r="B37" i="16"/>
  <c r="Q158" i="16"/>
  <c r="G94" i="16"/>
  <c r="G18" i="16"/>
  <c r="O19" i="12"/>
  <c r="R20" i="12"/>
  <c r="H75" i="21" s="1"/>
  <c r="I75" i="21" s="1"/>
  <c r="K75" i="21" s="1"/>
  <c r="W41" i="16"/>
  <c r="X41" i="16" s="1"/>
  <c r="V44" i="16"/>
  <c r="Q155" i="16"/>
  <c r="Q152" i="16"/>
  <c r="M41" i="12"/>
  <c r="G129" i="21" s="1"/>
  <c r="M49" i="12"/>
  <c r="M46" i="12"/>
  <c r="G134" i="21" s="1"/>
  <c r="M37" i="12"/>
  <c r="M44" i="12"/>
  <c r="G132" i="21" s="1"/>
  <c r="M36" i="12"/>
  <c r="Q122" i="16"/>
  <c r="B93" i="16"/>
  <c r="R124" i="16"/>
  <c r="S124" i="16" s="1"/>
  <c r="B90" i="16"/>
  <c r="B91" i="16"/>
  <c r="L37" i="16"/>
  <c r="G143" i="16"/>
  <c r="G144" i="16"/>
  <c r="Q104" i="16"/>
  <c r="B69" i="16"/>
  <c r="V143" i="16"/>
  <c r="Q67" i="16"/>
  <c r="Q71" i="16"/>
  <c r="V136" i="16"/>
  <c r="Q35" i="16"/>
  <c r="Q39" i="16"/>
  <c r="G49" i="12"/>
  <c r="G22" i="16"/>
  <c r="H41" i="12"/>
  <c r="Q36" i="12"/>
  <c r="B146" i="21" s="1"/>
  <c r="H35" i="12"/>
  <c r="Q44" i="12"/>
  <c r="B154" i="21" s="1"/>
  <c r="H46" i="12"/>
  <c r="H49" i="12"/>
  <c r="G105" i="21" s="1"/>
  <c r="P46" i="12"/>
  <c r="Q47" i="12"/>
  <c r="B157" i="21" s="1"/>
  <c r="H42" i="12"/>
  <c r="H40" i="12"/>
  <c r="G96" i="21" s="1"/>
  <c r="H45" i="12"/>
  <c r="P42" i="12"/>
  <c r="V130" i="21" s="1"/>
  <c r="G24" i="16"/>
  <c r="I46" i="12"/>
  <c r="L102" i="21" s="1"/>
  <c r="O16" i="12"/>
  <c r="O14" i="12"/>
  <c r="Q37" i="21" s="1"/>
  <c r="K40" i="12"/>
  <c r="P12" i="12"/>
  <c r="V35" i="21" s="1"/>
  <c r="O20" i="12"/>
  <c r="R73" i="16"/>
  <c r="S73" i="16" s="1"/>
  <c r="R21" i="12"/>
  <c r="R26" i="12"/>
  <c r="H81" i="21" s="1"/>
  <c r="I81" i="21" s="1"/>
  <c r="K81" i="21" s="1"/>
  <c r="O24" i="12"/>
  <c r="H17" i="22"/>
  <c r="H12" i="22"/>
  <c r="H14" i="22"/>
  <c r="H16" i="22"/>
  <c r="H27" i="22"/>
  <c r="H20" i="22"/>
  <c r="H22" i="22"/>
  <c r="H24" i="22"/>
  <c r="H26" i="22"/>
  <c r="H13" i="22"/>
  <c r="H15" i="22"/>
  <c r="H28" i="22"/>
  <c r="H19" i="22"/>
  <c r="H21" i="22"/>
  <c r="H23" i="22"/>
  <c r="H25" i="22"/>
  <c r="P13" i="22"/>
  <c r="V41" i="23"/>
  <c r="W41" i="23" s="1"/>
  <c r="X41" i="23" s="1"/>
  <c r="P27" i="22"/>
  <c r="P23" i="22"/>
  <c r="P19" i="22"/>
  <c r="P14" i="22"/>
  <c r="P26" i="22"/>
  <c r="P22" i="22"/>
  <c r="P17" i="22"/>
  <c r="B127" i="23"/>
  <c r="C127" i="23" s="1"/>
  <c r="D127" i="23" s="1"/>
  <c r="P25" i="22"/>
  <c r="P21" i="22"/>
  <c r="P16" i="22"/>
  <c r="P12" i="22"/>
  <c r="P28" i="22"/>
  <c r="P24" i="22"/>
  <c r="P20" i="22"/>
  <c r="P15" i="22"/>
  <c r="U12" i="22"/>
  <c r="V73" i="23"/>
  <c r="W73" i="23" s="1"/>
  <c r="X73" i="23" s="1"/>
  <c r="U26" i="22"/>
  <c r="U22" i="22"/>
  <c r="U17" i="22"/>
  <c r="U13" i="22"/>
  <c r="U25" i="22"/>
  <c r="U21" i="22"/>
  <c r="V149" i="23"/>
  <c r="W149" i="23" s="1"/>
  <c r="X149" i="23" s="1"/>
  <c r="U28" i="22"/>
  <c r="U24" i="22"/>
  <c r="U20" i="22"/>
  <c r="U15" i="22"/>
  <c r="U27" i="22"/>
  <c r="U23" i="22"/>
  <c r="U19" i="22"/>
  <c r="U16" i="22"/>
  <c r="U14" i="22"/>
  <c r="B73" i="23"/>
  <c r="C73" i="23" s="1"/>
  <c r="D73" i="23" s="1"/>
  <c r="Q12" i="22"/>
  <c r="Q127" i="23"/>
  <c r="R127" i="23" s="1"/>
  <c r="S127" i="23" s="1"/>
  <c r="Q26" i="22"/>
  <c r="Q22" i="22"/>
  <c r="Q17" i="22"/>
  <c r="Q13" i="22"/>
  <c r="Q25" i="22"/>
  <c r="Q21" i="22"/>
  <c r="Q28" i="22"/>
  <c r="Q24" i="22"/>
  <c r="Q20" i="22"/>
  <c r="Q15" i="22"/>
  <c r="Q27" i="22"/>
  <c r="Q23" i="22"/>
  <c r="Q19" i="22"/>
  <c r="Q16" i="22"/>
  <c r="Q14" i="22"/>
  <c r="I16" i="22"/>
  <c r="I15" i="22"/>
  <c r="I17" i="22"/>
  <c r="I13" i="22"/>
  <c r="I12" i="22"/>
  <c r="I27" i="22"/>
  <c r="I19" i="22"/>
  <c r="I21" i="22"/>
  <c r="I23" i="22"/>
  <c r="I25" i="22"/>
  <c r="I14" i="22"/>
  <c r="I28" i="22"/>
  <c r="I20" i="22"/>
  <c r="I22" i="22"/>
  <c r="I24" i="22"/>
  <c r="I26" i="22"/>
  <c r="S12" i="22"/>
  <c r="B143" i="23" s="1"/>
  <c r="C143" i="23" s="1"/>
  <c r="D143" i="23" s="1"/>
  <c r="S28" i="22"/>
  <c r="B159" i="23" s="1"/>
  <c r="C159" i="23" s="1"/>
  <c r="D159" i="23" s="1"/>
  <c r="S24" i="22"/>
  <c r="B155" i="23" s="1"/>
  <c r="C155" i="23" s="1"/>
  <c r="D155" i="23" s="1"/>
  <c r="S20" i="22"/>
  <c r="B151" i="23" s="1"/>
  <c r="C151" i="23" s="1"/>
  <c r="D151" i="23" s="1"/>
  <c r="S15" i="22"/>
  <c r="B146" i="23" s="1"/>
  <c r="C146" i="23" s="1"/>
  <c r="D146" i="23" s="1"/>
  <c r="S27" i="22"/>
  <c r="B158" i="23" s="1"/>
  <c r="C158" i="23" s="1"/>
  <c r="D158" i="23" s="1"/>
  <c r="S23" i="22"/>
  <c r="B154" i="23" s="1"/>
  <c r="C154" i="23" s="1"/>
  <c r="D154" i="23" s="1"/>
  <c r="S19" i="22"/>
  <c r="B150" i="23" s="1"/>
  <c r="C150" i="23" s="1"/>
  <c r="D150" i="23" s="1"/>
  <c r="B149" i="23"/>
  <c r="C149" i="23" s="1"/>
  <c r="D149" i="23" s="1"/>
  <c r="S26" i="22"/>
  <c r="B157" i="23" s="1"/>
  <c r="C157" i="23" s="1"/>
  <c r="D157" i="23" s="1"/>
  <c r="S22" i="22"/>
  <c r="B153" i="23" s="1"/>
  <c r="C153" i="23" s="1"/>
  <c r="D153" i="23" s="1"/>
  <c r="S17" i="22"/>
  <c r="B148" i="23" s="1"/>
  <c r="C148" i="23" s="1"/>
  <c r="D148" i="23" s="1"/>
  <c r="S13" i="22"/>
  <c r="B144" i="23" s="1"/>
  <c r="C144" i="23" s="1"/>
  <c r="D144" i="23" s="1"/>
  <c r="S25" i="22"/>
  <c r="B156" i="23" s="1"/>
  <c r="C156" i="23" s="1"/>
  <c r="D156" i="23" s="1"/>
  <c r="S21" i="22"/>
  <c r="B152" i="23" s="1"/>
  <c r="C152" i="23" s="1"/>
  <c r="D152" i="23" s="1"/>
  <c r="S16" i="22"/>
  <c r="B147" i="23" s="1"/>
  <c r="C147" i="23" s="1"/>
  <c r="D147" i="23" s="1"/>
  <c r="S14" i="22"/>
  <c r="B145" i="23" s="1"/>
  <c r="C145" i="23" s="1"/>
  <c r="D145" i="23" s="1"/>
  <c r="R13" i="22"/>
  <c r="V122" i="23" s="1"/>
  <c r="W122" i="23" s="1"/>
  <c r="X122" i="23" s="1"/>
  <c r="R25" i="22"/>
  <c r="V134" i="23" s="1"/>
  <c r="W134" i="23" s="1"/>
  <c r="X134" i="23" s="1"/>
  <c r="R21" i="22"/>
  <c r="V130" i="23" s="1"/>
  <c r="W130" i="23" s="1"/>
  <c r="X130" i="23" s="1"/>
  <c r="R16" i="22"/>
  <c r="V125" i="23" s="1"/>
  <c r="W125" i="23" s="1"/>
  <c r="X125" i="23" s="1"/>
  <c r="R12" i="22"/>
  <c r="V121" i="23" s="1"/>
  <c r="W121" i="23" s="1"/>
  <c r="X121" i="23" s="1"/>
  <c r="R28" i="22"/>
  <c r="V137" i="23" s="1"/>
  <c r="W137" i="23" s="1"/>
  <c r="X137" i="23" s="1"/>
  <c r="R24" i="22"/>
  <c r="V133" i="23" s="1"/>
  <c r="W133" i="23" s="1"/>
  <c r="X133" i="23" s="1"/>
  <c r="R20" i="22"/>
  <c r="V129" i="23" s="1"/>
  <c r="W129" i="23" s="1"/>
  <c r="X129" i="23" s="1"/>
  <c r="V127" i="23"/>
  <c r="W127" i="23" s="1"/>
  <c r="X127" i="23" s="1"/>
  <c r="R27" i="22"/>
  <c r="V136" i="23" s="1"/>
  <c r="W136" i="23" s="1"/>
  <c r="X136" i="23" s="1"/>
  <c r="R23" i="22"/>
  <c r="V132" i="23" s="1"/>
  <c r="W132" i="23" s="1"/>
  <c r="X132" i="23" s="1"/>
  <c r="R19" i="22"/>
  <c r="V128" i="23" s="1"/>
  <c r="W128" i="23" s="1"/>
  <c r="X128" i="23" s="1"/>
  <c r="R14" i="22"/>
  <c r="V123" i="23" s="1"/>
  <c r="W123" i="23" s="1"/>
  <c r="X123" i="23" s="1"/>
  <c r="R26" i="22"/>
  <c r="V135" i="23" s="1"/>
  <c r="W135" i="23" s="1"/>
  <c r="X135" i="23" s="1"/>
  <c r="R22" i="22"/>
  <c r="V131" i="23" s="1"/>
  <c r="W131" i="23" s="1"/>
  <c r="X131" i="23" s="1"/>
  <c r="R17" i="22"/>
  <c r="V126" i="23" s="1"/>
  <c r="W126" i="23" s="1"/>
  <c r="X126" i="23" s="1"/>
  <c r="R15" i="22"/>
  <c r="V124" i="23" s="1"/>
  <c r="W124" i="23" s="1"/>
  <c r="X124" i="23" s="1"/>
  <c r="Q149" i="23"/>
  <c r="R149" i="23" s="1"/>
  <c r="S149" i="23" s="1"/>
  <c r="Q73" i="23"/>
  <c r="R73" i="23" s="1"/>
  <c r="S73" i="23" s="1"/>
  <c r="T13" i="22"/>
  <c r="T27" i="22"/>
  <c r="T23" i="22"/>
  <c r="T19" i="22"/>
  <c r="T14" i="22"/>
  <c r="T26" i="22"/>
  <c r="T22" i="22"/>
  <c r="T17" i="22"/>
  <c r="T25" i="22"/>
  <c r="T21" i="22"/>
  <c r="T16" i="22"/>
  <c r="T12" i="22"/>
  <c r="T28" i="22"/>
  <c r="T24" i="22"/>
  <c r="T20" i="22"/>
  <c r="T15" i="22"/>
  <c r="J17" i="22"/>
  <c r="J14" i="22"/>
  <c r="J13" i="22"/>
  <c r="J16" i="22"/>
  <c r="J15" i="22"/>
  <c r="J12" i="22"/>
  <c r="J27" i="22"/>
  <c r="J19" i="22"/>
  <c r="J21" i="22"/>
  <c r="J23" i="22"/>
  <c r="J25" i="22"/>
  <c r="J28" i="22"/>
  <c r="J20" i="22"/>
  <c r="J22" i="22"/>
  <c r="J24" i="22"/>
  <c r="J26" i="22"/>
  <c r="V95" i="23"/>
  <c r="W95" i="23" s="1"/>
  <c r="X95" i="23" s="1"/>
  <c r="O28" i="22"/>
  <c r="O24" i="22"/>
  <c r="O20" i="22"/>
  <c r="O15" i="22"/>
  <c r="O27" i="22"/>
  <c r="O23" i="22"/>
  <c r="O19" i="22"/>
  <c r="O12" i="22"/>
  <c r="Q41" i="23"/>
  <c r="R41" i="23" s="1"/>
  <c r="S41" i="23" s="1"/>
  <c r="O26" i="22"/>
  <c r="O22" i="22"/>
  <c r="O17" i="22"/>
  <c r="O13" i="22"/>
  <c r="O25" i="22"/>
  <c r="O21" i="22"/>
  <c r="O16" i="22"/>
  <c r="O14" i="22"/>
  <c r="K16" i="22"/>
  <c r="K15" i="22"/>
  <c r="K12" i="22"/>
  <c r="K17" i="22"/>
  <c r="K14" i="22"/>
  <c r="K13" i="22"/>
  <c r="K27" i="22"/>
  <c r="K20" i="22"/>
  <c r="K22" i="22"/>
  <c r="K24" i="22"/>
  <c r="K26" i="22"/>
  <c r="K28" i="22"/>
  <c r="K19" i="22"/>
  <c r="K21" i="22"/>
  <c r="K23" i="22"/>
  <c r="K25" i="22"/>
  <c r="G17" i="22"/>
  <c r="G16" i="22"/>
  <c r="G13" i="22"/>
  <c r="G12" i="22"/>
  <c r="G28" i="22"/>
  <c r="G15" i="22"/>
  <c r="G14" i="22"/>
  <c r="G20" i="22"/>
  <c r="G22" i="22"/>
  <c r="G24" i="22"/>
  <c r="G26" i="22"/>
  <c r="G19" i="22"/>
  <c r="G21" i="22"/>
  <c r="G23" i="22"/>
  <c r="G25" i="22"/>
  <c r="G27" i="22"/>
  <c r="M12" i="22"/>
  <c r="B89" i="23" s="1"/>
  <c r="C89" i="23" s="1"/>
  <c r="D89" i="23" s="1"/>
  <c r="M26" i="22"/>
  <c r="B103" i="23" s="1"/>
  <c r="C103" i="23" s="1"/>
  <c r="D103" i="23" s="1"/>
  <c r="M22" i="22"/>
  <c r="B99" i="23" s="1"/>
  <c r="C99" i="23" s="1"/>
  <c r="D99" i="23" s="1"/>
  <c r="M17" i="22"/>
  <c r="B94" i="23" s="1"/>
  <c r="C94" i="23" s="1"/>
  <c r="D94" i="23" s="1"/>
  <c r="M13" i="22"/>
  <c r="B90" i="23" s="1"/>
  <c r="C90" i="23" s="1"/>
  <c r="D90" i="23" s="1"/>
  <c r="M25" i="22"/>
  <c r="B102" i="23" s="1"/>
  <c r="C102" i="23" s="1"/>
  <c r="D102" i="23" s="1"/>
  <c r="M21" i="22"/>
  <c r="B98" i="23" s="1"/>
  <c r="C98" i="23" s="1"/>
  <c r="D98" i="23" s="1"/>
  <c r="B95" i="23"/>
  <c r="C95" i="23" s="1"/>
  <c r="D95" i="23" s="1"/>
  <c r="M28" i="22"/>
  <c r="B105" i="23" s="1"/>
  <c r="C105" i="23" s="1"/>
  <c r="D105" i="23" s="1"/>
  <c r="M24" i="22"/>
  <c r="B101" i="23" s="1"/>
  <c r="C101" i="23" s="1"/>
  <c r="D101" i="23" s="1"/>
  <c r="M20" i="22"/>
  <c r="B97" i="23" s="1"/>
  <c r="C97" i="23" s="1"/>
  <c r="D97" i="23" s="1"/>
  <c r="M15" i="22"/>
  <c r="B92" i="23" s="1"/>
  <c r="C92" i="23" s="1"/>
  <c r="D92" i="23" s="1"/>
  <c r="M27" i="22"/>
  <c r="B104" i="23" s="1"/>
  <c r="C104" i="23" s="1"/>
  <c r="D104" i="23" s="1"/>
  <c r="M23" i="22"/>
  <c r="B100" i="23" s="1"/>
  <c r="C100" i="23" s="1"/>
  <c r="D100" i="23" s="1"/>
  <c r="M19" i="22"/>
  <c r="B96" i="23" s="1"/>
  <c r="C96" i="23" s="1"/>
  <c r="D96" i="23" s="1"/>
  <c r="M16" i="22"/>
  <c r="B93" i="23" s="1"/>
  <c r="C93" i="23" s="1"/>
  <c r="D93" i="23" s="1"/>
  <c r="M14" i="22"/>
  <c r="B91" i="23" s="1"/>
  <c r="C91" i="23" s="1"/>
  <c r="D91" i="23" s="1"/>
  <c r="B41" i="23"/>
  <c r="C41" i="23" s="1"/>
  <c r="D41" i="23" s="1"/>
  <c r="F41" i="23" s="1"/>
  <c r="L17" i="22"/>
  <c r="B40" i="23" s="1"/>
  <c r="C40" i="23" s="1"/>
  <c r="D40" i="23" s="1"/>
  <c r="F40" i="23" s="1"/>
  <c r="L14" i="22"/>
  <c r="B37" i="23" s="1"/>
  <c r="C37" i="23" s="1"/>
  <c r="D37" i="23" s="1"/>
  <c r="F37" i="23" s="1"/>
  <c r="L13" i="22"/>
  <c r="B36" i="23" s="1"/>
  <c r="C36" i="23" s="1"/>
  <c r="D36" i="23" s="1"/>
  <c r="F36" i="23" s="1"/>
  <c r="L16" i="22"/>
  <c r="B39" i="23" s="1"/>
  <c r="C39" i="23" s="1"/>
  <c r="D39" i="23" s="1"/>
  <c r="F39" i="23" s="1"/>
  <c r="L15" i="22"/>
  <c r="B38" i="23" s="1"/>
  <c r="C38" i="23" s="1"/>
  <c r="D38" i="23" s="1"/>
  <c r="F38" i="23" s="1"/>
  <c r="L12" i="22"/>
  <c r="B35" i="23" s="1"/>
  <c r="C35" i="23" s="1"/>
  <c r="D35" i="23" s="1"/>
  <c r="F35" i="23" s="1"/>
  <c r="L27" i="22"/>
  <c r="B50" i="23" s="1"/>
  <c r="C50" i="23" s="1"/>
  <c r="D50" i="23" s="1"/>
  <c r="F50" i="23" s="1"/>
  <c r="L20" i="22"/>
  <c r="B43" i="23" s="1"/>
  <c r="C43" i="23" s="1"/>
  <c r="D43" i="23" s="1"/>
  <c r="F43" i="23" s="1"/>
  <c r="L22" i="22"/>
  <c r="B45" i="23" s="1"/>
  <c r="C45" i="23" s="1"/>
  <c r="D45" i="23" s="1"/>
  <c r="F45" i="23" s="1"/>
  <c r="L24" i="22"/>
  <c r="B47" i="23" s="1"/>
  <c r="C47" i="23" s="1"/>
  <c r="D47" i="23" s="1"/>
  <c r="F47" i="23" s="1"/>
  <c r="L26" i="22"/>
  <c r="B49" i="23" s="1"/>
  <c r="C49" i="23" s="1"/>
  <c r="D49" i="23" s="1"/>
  <c r="F49" i="23" s="1"/>
  <c r="L28" i="22"/>
  <c r="B51" i="23" s="1"/>
  <c r="C51" i="23" s="1"/>
  <c r="D51" i="23" s="1"/>
  <c r="F51" i="23" s="1"/>
  <c r="L19" i="22"/>
  <c r="B42" i="23" s="1"/>
  <c r="C42" i="23" s="1"/>
  <c r="D42" i="23" s="1"/>
  <c r="F42" i="23" s="1"/>
  <c r="L21" i="22"/>
  <c r="B44" i="23" s="1"/>
  <c r="C44" i="23" s="1"/>
  <c r="D44" i="23" s="1"/>
  <c r="F44" i="23" s="1"/>
  <c r="L23" i="22"/>
  <c r="B46" i="23" s="1"/>
  <c r="C46" i="23" s="1"/>
  <c r="D46" i="23" s="1"/>
  <c r="F46" i="23" s="1"/>
  <c r="L25" i="22"/>
  <c r="B48" i="23" s="1"/>
  <c r="C48" i="23" s="1"/>
  <c r="D48" i="23" s="1"/>
  <c r="F48" i="23" s="1"/>
  <c r="Q95" i="23"/>
  <c r="R95" i="23" s="1"/>
  <c r="S95" i="23" s="1"/>
  <c r="N13" i="22"/>
  <c r="Q90" i="23" s="1"/>
  <c r="R90" i="23" s="1"/>
  <c r="S90" i="23" s="1"/>
  <c r="N25" i="22"/>
  <c r="Q102" i="23" s="1"/>
  <c r="R102" i="23" s="1"/>
  <c r="S102" i="23" s="1"/>
  <c r="N21" i="22"/>
  <c r="Q98" i="23" s="1"/>
  <c r="R98" i="23" s="1"/>
  <c r="S98" i="23" s="1"/>
  <c r="N16" i="22"/>
  <c r="Q93" i="23" s="1"/>
  <c r="R93" i="23" s="1"/>
  <c r="S93" i="23" s="1"/>
  <c r="N12" i="22"/>
  <c r="Q89" i="23" s="1"/>
  <c r="R89" i="23" s="1"/>
  <c r="S89" i="23" s="1"/>
  <c r="N28" i="22"/>
  <c r="Q105" i="23" s="1"/>
  <c r="R105" i="23" s="1"/>
  <c r="S105" i="23" s="1"/>
  <c r="N24" i="22"/>
  <c r="Q101" i="23" s="1"/>
  <c r="R101" i="23" s="1"/>
  <c r="S101" i="23" s="1"/>
  <c r="N20" i="22"/>
  <c r="Q97" i="23" s="1"/>
  <c r="R97" i="23" s="1"/>
  <c r="S97" i="23" s="1"/>
  <c r="N27" i="22"/>
  <c r="Q104" i="23" s="1"/>
  <c r="R104" i="23" s="1"/>
  <c r="S104" i="23" s="1"/>
  <c r="N23" i="22"/>
  <c r="Q100" i="23" s="1"/>
  <c r="R100" i="23" s="1"/>
  <c r="S100" i="23" s="1"/>
  <c r="N19" i="22"/>
  <c r="Q96" i="23" s="1"/>
  <c r="R96" i="23" s="1"/>
  <c r="S96" i="23" s="1"/>
  <c r="N14" i="22"/>
  <c r="Q91" i="23" s="1"/>
  <c r="R91" i="23" s="1"/>
  <c r="S91" i="23" s="1"/>
  <c r="N26" i="22"/>
  <c r="Q103" i="23" s="1"/>
  <c r="R103" i="23" s="1"/>
  <c r="S103" i="23" s="1"/>
  <c r="N22" i="22"/>
  <c r="Q99" i="23" s="1"/>
  <c r="R99" i="23" s="1"/>
  <c r="S99" i="23" s="1"/>
  <c r="N17" i="22"/>
  <c r="Q94" i="23" s="1"/>
  <c r="R94" i="23" s="1"/>
  <c r="S94" i="23" s="1"/>
  <c r="N15" i="22"/>
  <c r="Q92" i="23" s="1"/>
  <c r="R92" i="23" s="1"/>
  <c r="S92" i="23" s="1"/>
  <c r="H79" i="21"/>
  <c r="I79" i="21" s="1"/>
  <c r="K79" i="21" s="1"/>
  <c r="G79" i="21"/>
  <c r="R49" i="21"/>
  <c r="S49" i="21" s="1"/>
  <c r="U49" i="21" s="1"/>
  <c r="Q49" i="21"/>
  <c r="W51" i="21"/>
  <c r="X51" i="21" s="1"/>
  <c r="Z51" i="21" s="1"/>
  <c r="V51" i="21"/>
  <c r="C45" i="21"/>
  <c r="B45" i="21"/>
  <c r="C46" i="21"/>
  <c r="B46" i="21"/>
  <c r="H42" i="21"/>
  <c r="G42" i="21"/>
  <c r="C43" i="21"/>
  <c r="B43" i="21"/>
  <c r="W44" i="21"/>
  <c r="X44" i="21" s="1"/>
  <c r="Z44" i="21" s="1"/>
  <c r="V44" i="21"/>
  <c r="H77" i="21"/>
  <c r="I77" i="21" s="1"/>
  <c r="K77" i="21" s="1"/>
  <c r="G77" i="21"/>
  <c r="L103" i="21"/>
  <c r="M103" i="21"/>
  <c r="N103" i="21" s="1"/>
  <c r="P103" i="21" s="1"/>
  <c r="L100" i="21"/>
  <c r="M100" i="21"/>
  <c r="N100" i="21" s="1"/>
  <c r="P100" i="21" s="1"/>
  <c r="M90" i="21"/>
  <c r="N90" i="21" s="1"/>
  <c r="P90" i="21" s="1"/>
  <c r="L90" i="21"/>
  <c r="M94" i="21"/>
  <c r="N94" i="21" s="1"/>
  <c r="P94" i="21" s="1"/>
  <c r="L94" i="21"/>
  <c r="V148" i="21"/>
  <c r="W148" i="21"/>
  <c r="X148" i="21" s="1"/>
  <c r="Z148" i="21" s="1"/>
  <c r="V158" i="21"/>
  <c r="W158" i="21"/>
  <c r="X158" i="21" s="1"/>
  <c r="Z158" i="21" s="1"/>
  <c r="V143" i="21"/>
  <c r="W143" i="21"/>
  <c r="X143" i="21" s="1"/>
  <c r="Z143" i="21" s="1"/>
  <c r="V153" i="21"/>
  <c r="W153" i="21"/>
  <c r="X153" i="21" s="1"/>
  <c r="Z153" i="21" s="1"/>
  <c r="V147" i="21"/>
  <c r="W147" i="21"/>
  <c r="X147" i="21" s="1"/>
  <c r="Z147" i="21" s="1"/>
  <c r="V156" i="21"/>
  <c r="W156" i="21"/>
  <c r="X156" i="21" s="1"/>
  <c r="Z156" i="21" s="1"/>
  <c r="V159" i="21"/>
  <c r="W159" i="21"/>
  <c r="X159" i="21" s="1"/>
  <c r="Z159" i="21" s="1"/>
  <c r="V151" i="21"/>
  <c r="W151" i="21"/>
  <c r="X151" i="21" s="1"/>
  <c r="Z151" i="21" s="1"/>
  <c r="M46" i="21"/>
  <c r="N46" i="21" s="1"/>
  <c r="P46" i="21" s="1"/>
  <c r="L46" i="21"/>
  <c r="C91" i="21"/>
  <c r="D91" i="21" s="1"/>
  <c r="F91" i="21" s="1"/>
  <c r="B91" i="21"/>
  <c r="G133" i="21"/>
  <c r="H133" i="21"/>
  <c r="I133" i="21" s="1"/>
  <c r="K133" i="21" s="1"/>
  <c r="G130" i="21"/>
  <c r="H130" i="21"/>
  <c r="I130" i="21" s="1"/>
  <c r="K130" i="21" s="1"/>
  <c r="G128" i="21"/>
  <c r="H128" i="21"/>
  <c r="I128" i="21" s="1"/>
  <c r="K128" i="21" s="1"/>
  <c r="G122" i="21"/>
  <c r="H122" i="21"/>
  <c r="I122" i="21" s="1"/>
  <c r="K122" i="21" s="1"/>
  <c r="B155" i="21"/>
  <c r="C155" i="21"/>
  <c r="D155" i="21" s="1"/>
  <c r="F155" i="21" s="1"/>
  <c r="B152" i="21"/>
  <c r="C152" i="21"/>
  <c r="D152" i="21" s="1"/>
  <c r="F152" i="21" s="1"/>
  <c r="B150" i="21"/>
  <c r="C150" i="21"/>
  <c r="D150" i="21" s="1"/>
  <c r="F150" i="21" s="1"/>
  <c r="B144" i="21"/>
  <c r="C144" i="21"/>
  <c r="D144" i="21" s="1"/>
  <c r="F144" i="21" s="1"/>
  <c r="G135" i="21"/>
  <c r="H135" i="21"/>
  <c r="I135" i="21" s="1"/>
  <c r="K135" i="21" s="1"/>
  <c r="G123" i="21"/>
  <c r="H123" i="21"/>
  <c r="I123" i="21" s="1"/>
  <c r="K123" i="21" s="1"/>
  <c r="M41" i="21"/>
  <c r="N41" i="21" s="1"/>
  <c r="P41" i="21" s="1"/>
  <c r="L41" i="21"/>
  <c r="H41" i="21"/>
  <c r="G41" i="21"/>
  <c r="W73" i="21"/>
  <c r="X73" i="21" s="1"/>
  <c r="Z73" i="21" s="1"/>
  <c r="V73" i="21"/>
  <c r="L127" i="21"/>
  <c r="M127" i="21"/>
  <c r="N127" i="21" s="1"/>
  <c r="P127" i="21" s="1"/>
  <c r="C41" i="21"/>
  <c r="B41" i="21"/>
  <c r="W45" i="21"/>
  <c r="X45" i="21" s="1"/>
  <c r="Z45" i="21" s="1"/>
  <c r="V45" i="21"/>
  <c r="V96" i="21"/>
  <c r="W96" i="21"/>
  <c r="X96" i="21" s="1"/>
  <c r="Z96" i="21" s="1"/>
  <c r="L144" i="21"/>
  <c r="M144" i="21"/>
  <c r="N144" i="21" s="1"/>
  <c r="P144" i="21" s="1"/>
  <c r="K38" i="12"/>
  <c r="V95" i="21"/>
  <c r="W95" i="21"/>
  <c r="X95" i="21" s="1"/>
  <c r="Z95" i="21" s="1"/>
  <c r="B127" i="21"/>
  <c r="C127" i="21"/>
  <c r="D127" i="21" s="1"/>
  <c r="F127" i="21" s="1"/>
  <c r="L95" i="21"/>
  <c r="M95" i="21"/>
  <c r="N95" i="21" s="1"/>
  <c r="P95" i="21" s="1"/>
  <c r="S40" i="12"/>
  <c r="L149" i="21"/>
  <c r="M149" i="21"/>
  <c r="N149" i="21" s="1"/>
  <c r="P149" i="21" s="1"/>
  <c r="G121" i="21"/>
  <c r="H121" i="21"/>
  <c r="I121" i="21" s="1"/>
  <c r="K121" i="21" s="1"/>
  <c r="C157" i="21"/>
  <c r="D157" i="21" s="1"/>
  <c r="F157" i="21" s="1"/>
  <c r="B145" i="21"/>
  <c r="C145" i="21"/>
  <c r="D145" i="21" s="1"/>
  <c r="F145" i="21" s="1"/>
  <c r="P17" i="12"/>
  <c r="P15" i="12"/>
  <c r="P13" i="12"/>
  <c r="O22" i="12"/>
  <c r="G102" i="21"/>
  <c r="H102" i="21"/>
  <c r="I102" i="21" s="1"/>
  <c r="K102" i="21" s="1"/>
  <c r="G97" i="21"/>
  <c r="H97" i="21"/>
  <c r="I97" i="21" s="1"/>
  <c r="K97" i="21" s="1"/>
  <c r="H91" i="21"/>
  <c r="I91" i="21" s="1"/>
  <c r="K91" i="21" s="1"/>
  <c r="G91" i="21"/>
  <c r="V134" i="21"/>
  <c r="W134" i="21"/>
  <c r="X134" i="21" s="1"/>
  <c r="Z134" i="21" s="1"/>
  <c r="V131" i="21"/>
  <c r="W131" i="21"/>
  <c r="X131" i="21" s="1"/>
  <c r="Z131" i="21" s="1"/>
  <c r="G95" i="21"/>
  <c r="H95" i="21"/>
  <c r="I95" i="21" s="1"/>
  <c r="K95" i="21" s="1"/>
  <c r="B149" i="21"/>
  <c r="C149" i="21"/>
  <c r="D149" i="21" s="1"/>
  <c r="F149" i="21" s="1"/>
  <c r="V127" i="21"/>
  <c r="W127" i="21"/>
  <c r="X127" i="21" s="1"/>
  <c r="Z127" i="21" s="1"/>
  <c r="Y149" i="21"/>
  <c r="C44" i="21"/>
  <c r="B44" i="21"/>
  <c r="R42" i="21"/>
  <c r="S42" i="21" s="1"/>
  <c r="U42" i="21" s="1"/>
  <c r="Q42" i="21"/>
  <c r="G19" i="21"/>
  <c r="H19" i="21"/>
  <c r="W74" i="21"/>
  <c r="X74" i="21" s="1"/>
  <c r="Z74" i="21" s="1"/>
  <c r="V74" i="21"/>
  <c r="R75" i="21"/>
  <c r="S75" i="21" s="1"/>
  <c r="U75" i="21" s="1"/>
  <c r="Q75" i="21"/>
  <c r="G75" i="21"/>
  <c r="L99" i="21"/>
  <c r="M99" i="21"/>
  <c r="N99" i="21" s="1"/>
  <c r="P99" i="21" s="1"/>
  <c r="M89" i="21"/>
  <c r="N89" i="21" s="1"/>
  <c r="P89" i="21" s="1"/>
  <c r="L89" i="21"/>
  <c r="L104" i="21"/>
  <c r="M104" i="21"/>
  <c r="N104" i="21" s="1"/>
  <c r="P104" i="21" s="1"/>
  <c r="M93" i="21"/>
  <c r="N93" i="21" s="1"/>
  <c r="P93" i="21" s="1"/>
  <c r="L93" i="21"/>
  <c r="V146" i="21"/>
  <c r="W146" i="21"/>
  <c r="X146" i="21" s="1"/>
  <c r="Z146" i="21" s="1"/>
  <c r="V145" i="21"/>
  <c r="W145" i="21"/>
  <c r="X145" i="21" s="1"/>
  <c r="Z145" i="21" s="1"/>
  <c r="V154" i="21"/>
  <c r="W154" i="21"/>
  <c r="X154" i="21" s="1"/>
  <c r="Z154" i="21" s="1"/>
  <c r="V157" i="21"/>
  <c r="W157" i="21"/>
  <c r="X157" i="21" s="1"/>
  <c r="Z157" i="21" s="1"/>
  <c r="V144" i="21"/>
  <c r="W144" i="21"/>
  <c r="X144" i="21" s="1"/>
  <c r="Z144" i="21" s="1"/>
  <c r="V150" i="21"/>
  <c r="W150" i="21"/>
  <c r="X150" i="21" s="1"/>
  <c r="Z150" i="21" s="1"/>
  <c r="V152" i="21"/>
  <c r="W152" i="21"/>
  <c r="X152" i="21" s="1"/>
  <c r="Z152" i="21" s="1"/>
  <c r="V155" i="21"/>
  <c r="W155" i="21"/>
  <c r="X155" i="21" s="1"/>
  <c r="Z155" i="21" s="1"/>
  <c r="B19" i="21"/>
  <c r="C19" i="21"/>
  <c r="M44" i="21"/>
  <c r="N44" i="21" s="1"/>
  <c r="P44" i="21" s="1"/>
  <c r="L44" i="21"/>
  <c r="B105" i="21"/>
  <c r="C105" i="21"/>
  <c r="D105" i="21" s="1"/>
  <c r="F105" i="21" s="1"/>
  <c r="G137" i="21"/>
  <c r="H137" i="21"/>
  <c r="I137" i="21" s="1"/>
  <c r="K137" i="21" s="1"/>
  <c r="H134" i="21"/>
  <c r="I134" i="21" s="1"/>
  <c r="K134" i="21" s="1"/>
  <c r="G125" i="21"/>
  <c r="H125" i="21"/>
  <c r="I125" i="21" s="1"/>
  <c r="K125" i="21" s="1"/>
  <c r="B151" i="21"/>
  <c r="C151" i="21"/>
  <c r="D151" i="21" s="1"/>
  <c r="F151" i="21" s="1"/>
  <c r="B159" i="21"/>
  <c r="C159" i="21"/>
  <c r="D159" i="21" s="1"/>
  <c r="F159" i="21" s="1"/>
  <c r="B156" i="21"/>
  <c r="C156" i="21"/>
  <c r="D156" i="21" s="1"/>
  <c r="F156" i="21" s="1"/>
  <c r="B147" i="21"/>
  <c r="C147" i="21"/>
  <c r="D147" i="21" s="1"/>
  <c r="F147" i="21" s="1"/>
  <c r="C94" i="21"/>
  <c r="D94" i="21" s="1"/>
  <c r="F94" i="21" s="1"/>
  <c r="B94" i="21"/>
  <c r="G124" i="21"/>
  <c r="H124" i="21"/>
  <c r="I124" i="21" s="1"/>
  <c r="K124" i="21" s="1"/>
  <c r="B95" i="21"/>
  <c r="C95" i="21"/>
  <c r="D95" i="21" s="1"/>
  <c r="F95" i="21" s="1"/>
  <c r="C73" i="21"/>
  <c r="D73" i="21" s="1"/>
  <c r="F73" i="21" s="1"/>
  <c r="B73" i="21"/>
  <c r="Q95" i="21"/>
  <c r="R95" i="21"/>
  <c r="G149" i="21"/>
  <c r="H149" i="21"/>
  <c r="I149" i="21" s="1"/>
  <c r="K149" i="21" s="1"/>
  <c r="R73" i="21"/>
  <c r="S73" i="21" s="1"/>
  <c r="U73" i="21" s="1"/>
  <c r="Q73" i="21"/>
  <c r="L97" i="21"/>
  <c r="M97" i="21"/>
  <c r="N97" i="21" s="1"/>
  <c r="P97" i="21" s="1"/>
  <c r="V101" i="21"/>
  <c r="W101" i="21"/>
  <c r="X101" i="21" s="1"/>
  <c r="Z101" i="21" s="1"/>
  <c r="L152" i="21"/>
  <c r="M152" i="21"/>
  <c r="N152" i="21" s="1"/>
  <c r="P152" i="21" s="1"/>
  <c r="M73" i="21"/>
  <c r="N73" i="21" s="1"/>
  <c r="P73" i="21" s="1"/>
  <c r="L73" i="21"/>
  <c r="Q149" i="21"/>
  <c r="R149" i="21"/>
  <c r="Q127" i="21"/>
  <c r="R127" i="21"/>
  <c r="H76" i="21"/>
  <c r="I76" i="21" s="1"/>
  <c r="K76" i="21" s="1"/>
  <c r="G76" i="21"/>
  <c r="G126" i="21"/>
  <c r="H126" i="21"/>
  <c r="I126" i="21" s="1"/>
  <c r="K126" i="21" s="1"/>
  <c r="C154" i="21"/>
  <c r="D154" i="21" s="1"/>
  <c r="F154" i="21" s="1"/>
  <c r="R39" i="21"/>
  <c r="S39" i="21" s="1"/>
  <c r="U39" i="21" s="1"/>
  <c r="Q39" i="21"/>
  <c r="R37" i="21"/>
  <c r="S37" i="21" s="1"/>
  <c r="U37" i="21" s="1"/>
  <c r="G81" i="21"/>
  <c r="R43" i="21"/>
  <c r="S43" i="21" s="1"/>
  <c r="U43" i="21" s="1"/>
  <c r="Q43" i="21"/>
  <c r="R47" i="21"/>
  <c r="S47" i="21" s="1"/>
  <c r="U47" i="21" s="1"/>
  <c r="Q47" i="21"/>
  <c r="G98" i="21"/>
  <c r="H98" i="21"/>
  <c r="I98" i="21" s="1"/>
  <c r="K98" i="21" s="1"/>
  <c r="G101" i="21"/>
  <c r="H101" i="21"/>
  <c r="I101" i="21" s="1"/>
  <c r="K101" i="21" s="1"/>
  <c r="H92" i="21"/>
  <c r="I92" i="21" s="1"/>
  <c r="K92" i="21" s="1"/>
  <c r="G92" i="21"/>
  <c r="W130" i="21"/>
  <c r="X130" i="21" s="1"/>
  <c r="Z130" i="21" s="1"/>
  <c r="V128" i="21"/>
  <c r="W128" i="21"/>
  <c r="X128" i="21" s="1"/>
  <c r="Z128" i="21" s="1"/>
  <c r="H73" i="21"/>
  <c r="I73" i="21" s="1"/>
  <c r="K73" i="21" s="1"/>
  <c r="G73" i="21"/>
  <c r="W41" i="21"/>
  <c r="X41" i="21" s="1"/>
  <c r="Z41" i="21" s="1"/>
  <c r="V41" i="21"/>
  <c r="R41" i="21"/>
  <c r="S41" i="21" s="1"/>
  <c r="U41" i="21" s="1"/>
  <c r="Q41" i="21"/>
  <c r="G127" i="21"/>
  <c r="H127" i="21"/>
  <c r="I127" i="21" s="1"/>
  <c r="K127" i="21" s="1"/>
  <c r="R41" i="16"/>
  <c r="S41" i="16" s="1"/>
  <c r="L79" i="16"/>
  <c r="L145" i="16"/>
  <c r="G71" i="16"/>
  <c r="L136" i="16"/>
  <c r="G36" i="16"/>
  <c r="B144" i="16"/>
  <c r="B145" i="16"/>
  <c r="G124" i="16"/>
  <c r="G125" i="16"/>
  <c r="B38" i="16"/>
  <c r="Q143" i="16"/>
  <c r="Q144" i="16"/>
  <c r="B125" i="16"/>
  <c r="B126" i="16"/>
  <c r="G104" i="16"/>
  <c r="L67" i="16"/>
  <c r="L71" i="16"/>
  <c r="S19" i="12"/>
  <c r="Q19" i="12"/>
  <c r="M73" i="16"/>
  <c r="N73" i="16" s="1"/>
  <c r="B129" i="16"/>
  <c r="B133" i="16"/>
  <c r="B137" i="16"/>
  <c r="B130" i="16"/>
  <c r="G41" i="12"/>
  <c r="G46" i="12"/>
  <c r="T17" i="12"/>
  <c r="T22" i="12"/>
  <c r="N22" i="12"/>
  <c r="O42" i="12"/>
  <c r="L146" i="16"/>
  <c r="V92" i="16"/>
  <c r="G68" i="16"/>
  <c r="B15" i="16"/>
  <c r="L121" i="16"/>
  <c r="L122" i="16"/>
  <c r="V70" i="16"/>
  <c r="G37" i="16"/>
  <c r="V51" i="16"/>
  <c r="Q50" i="16"/>
  <c r="G20" i="16"/>
  <c r="L78" i="16"/>
  <c r="T21" i="12"/>
  <c r="G45" i="12"/>
  <c r="G42" i="12"/>
  <c r="G40" i="12"/>
  <c r="G36" i="12"/>
  <c r="G47" i="12"/>
  <c r="I49" i="12"/>
  <c r="I35" i="12"/>
  <c r="K42" i="12"/>
  <c r="S45" i="12"/>
  <c r="O45" i="12"/>
  <c r="O40" i="12"/>
  <c r="O41" i="12"/>
  <c r="O49" i="12"/>
  <c r="O46" i="12"/>
  <c r="O37" i="12"/>
  <c r="M144" i="16"/>
  <c r="N144" i="16" s="1"/>
  <c r="L144" i="16"/>
  <c r="M148" i="16"/>
  <c r="N148" i="16" s="1"/>
  <c r="L148" i="16"/>
  <c r="M145" i="16"/>
  <c r="N145" i="16" s="1"/>
  <c r="Q124" i="16"/>
  <c r="R121" i="16"/>
  <c r="S121" i="16" s="1"/>
  <c r="Q121" i="16"/>
  <c r="R125" i="16"/>
  <c r="S125" i="16" s="1"/>
  <c r="Q125" i="16"/>
  <c r="W90" i="16"/>
  <c r="X90" i="16" s="1"/>
  <c r="V90" i="16"/>
  <c r="W94" i="16"/>
  <c r="X94" i="16" s="1"/>
  <c r="V94" i="16"/>
  <c r="W91" i="16"/>
  <c r="X91" i="16" s="1"/>
  <c r="V91" i="16"/>
  <c r="C92" i="16"/>
  <c r="D92" i="16" s="1"/>
  <c r="B92" i="16"/>
  <c r="C89" i="16"/>
  <c r="D89" i="16" s="1"/>
  <c r="B89" i="16"/>
  <c r="H67" i="16"/>
  <c r="I67" i="16" s="1"/>
  <c r="G67" i="16"/>
  <c r="H69" i="16"/>
  <c r="I69" i="16" s="1"/>
  <c r="G69" i="16"/>
  <c r="H71" i="16"/>
  <c r="I71" i="16" s="1"/>
  <c r="M35" i="16"/>
  <c r="N35" i="16" s="1"/>
  <c r="L35" i="16"/>
  <c r="M39" i="16"/>
  <c r="N39" i="16" s="1"/>
  <c r="L39" i="16"/>
  <c r="M51" i="16"/>
  <c r="N51" i="16" s="1"/>
  <c r="L51" i="16"/>
  <c r="C16" i="16"/>
  <c r="D16" i="16" s="1"/>
  <c r="F16" i="16" s="1"/>
  <c r="B16" i="16"/>
  <c r="C18" i="16"/>
  <c r="D18" i="16" s="1"/>
  <c r="F18" i="16" s="1"/>
  <c r="B18" i="16"/>
  <c r="H143" i="16"/>
  <c r="I143" i="16" s="1"/>
  <c r="H147" i="16"/>
  <c r="I147" i="16" s="1"/>
  <c r="G147" i="16"/>
  <c r="H148" i="16"/>
  <c r="I148" i="16" s="1"/>
  <c r="G148" i="16"/>
  <c r="M123" i="16"/>
  <c r="N123" i="16" s="1"/>
  <c r="L123" i="16"/>
  <c r="M136" i="16"/>
  <c r="N136" i="16" s="1"/>
  <c r="R89" i="16"/>
  <c r="S89" i="16" s="1"/>
  <c r="Q89" i="16"/>
  <c r="R93" i="16"/>
  <c r="S93" i="16" s="1"/>
  <c r="Q93" i="16"/>
  <c r="R90" i="16"/>
  <c r="S90" i="16" s="1"/>
  <c r="Q90" i="16"/>
  <c r="R94" i="16"/>
  <c r="S94" i="16" s="1"/>
  <c r="Q94" i="16"/>
  <c r="W69" i="16"/>
  <c r="X69" i="16" s="1"/>
  <c r="V69" i="16"/>
  <c r="W67" i="16"/>
  <c r="X67" i="16" s="1"/>
  <c r="V67" i="16"/>
  <c r="W72" i="16"/>
  <c r="X72" i="16" s="1"/>
  <c r="V72" i="16"/>
  <c r="C68" i="16"/>
  <c r="D68" i="16" s="1"/>
  <c r="B68" i="16"/>
  <c r="C70" i="16"/>
  <c r="D70" i="16" s="1"/>
  <c r="B70" i="16"/>
  <c r="C72" i="16"/>
  <c r="D72" i="16" s="1"/>
  <c r="B72" i="16"/>
  <c r="H36" i="16"/>
  <c r="I36" i="16" s="1"/>
  <c r="H38" i="16"/>
  <c r="I38" i="16" s="1"/>
  <c r="G38" i="16"/>
  <c r="H40" i="16"/>
  <c r="I40" i="16" s="1"/>
  <c r="G40" i="16"/>
  <c r="W144" i="16"/>
  <c r="X144" i="16" s="1"/>
  <c r="V144" i="16"/>
  <c r="W148" i="16"/>
  <c r="X148" i="16" s="1"/>
  <c r="V148" i="16"/>
  <c r="W145" i="16"/>
  <c r="X145" i="16" s="1"/>
  <c r="V145" i="16"/>
  <c r="W159" i="16"/>
  <c r="X159" i="16" s="1"/>
  <c r="V159" i="16"/>
  <c r="C146" i="16"/>
  <c r="D146" i="16" s="1"/>
  <c r="B146" i="16"/>
  <c r="C143" i="16"/>
  <c r="D143" i="16" s="1"/>
  <c r="B143" i="16"/>
  <c r="C147" i="16"/>
  <c r="D147" i="16" s="1"/>
  <c r="B147" i="16"/>
  <c r="H122" i="16"/>
  <c r="I122" i="16" s="1"/>
  <c r="G122" i="16"/>
  <c r="H123" i="16"/>
  <c r="I123" i="16" s="1"/>
  <c r="G123" i="16"/>
  <c r="H137" i="16"/>
  <c r="I137" i="16" s="1"/>
  <c r="G137" i="16"/>
  <c r="M92" i="16"/>
  <c r="N92" i="16" s="1"/>
  <c r="L89" i="16"/>
  <c r="M89" i="16"/>
  <c r="N89" i="16" s="1"/>
  <c r="R67" i="16"/>
  <c r="S67" i="16" s="1"/>
  <c r="R69" i="16"/>
  <c r="S69" i="16" s="1"/>
  <c r="Q69" i="16"/>
  <c r="W35" i="16"/>
  <c r="X35" i="16" s="1"/>
  <c r="V35" i="16"/>
  <c r="W37" i="16"/>
  <c r="X37" i="16" s="1"/>
  <c r="V37" i="16"/>
  <c r="W39" i="16"/>
  <c r="X39" i="16" s="1"/>
  <c r="V39" i="16"/>
  <c r="C35" i="16"/>
  <c r="B35" i="16"/>
  <c r="C37" i="16"/>
  <c r="D37" i="16" s="1"/>
  <c r="F37" i="16" s="1"/>
  <c r="C39" i="16"/>
  <c r="D39" i="16" s="1"/>
  <c r="F39" i="16" s="1"/>
  <c r="B39" i="16"/>
  <c r="C51" i="16"/>
  <c r="D51" i="16" s="1"/>
  <c r="F51" i="16" s="1"/>
  <c r="B51" i="16"/>
  <c r="R145" i="16"/>
  <c r="S145" i="16" s="1"/>
  <c r="Q145" i="16"/>
  <c r="R146" i="16"/>
  <c r="S146" i="16" s="1"/>
  <c r="Q146" i="16"/>
  <c r="W121" i="16"/>
  <c r="X121" i="16" s="1"/>
  <c r="V121" i="16"/>
  <c r="W125" i="16"/>
  <c r="X125" i="16" s="1"/>
  <c r="V125" i="16"/>
  <c r="W122" i="16"/>
  <c r="X122" i="16" s="1"/>
  <c r="V122" i="16"/>
  <c r="W126" i="16"/>
  <c r="X126" i="16" s="1"/>
  <c r="V126" i="16"/>
  <c r="C123" i="16"/>
  <c r="D123" i="16" s="1"/>
  <c r="B123" i="16"/>
  <c r="C136" i="16"/>
  <c r="D136" i="16" s="1"/>
  <c r="B136" i="16"/>
  <c r="C124" i="16"/>
  <c r="D124" i="16" s="1"/>
  <c r="B124" i="16"/>
  <c r="H89" i="16"/>
  <c r="I89" i="16" s="1"/>
  <c r="G89" i="16"/>
  <c r="H93" i="16"/>
  <c r="I93" i="16" s="1"/>
  <c r="G93" i="16"/>
  <c r="H90" i="16"/>
  <c r="I90" i="16" s="1"/>
  <c r="G90" i="16"/>
  <c r="H94" i="16"/>
  <c r="I94" i="16" s="1"/>
  <c r="M68" i="16"/>
  <c r="N68" i="16" s="1"/>
  <c r="L68" i="16"/>
  <c r="M70" i="16"/>
  <c r="N70" i="16" s="1"/>
  <c r="L70" i="16"/>
  <c r="M72" i="16"/>
  <c r="N72" i="16" s="1"/>
  <c r="L72" i="16"/>
  <c r="R36" i="16"/>
  <c r="S36" i="16" s="1"/>
  <c r="Q36" i="16"/>
  <c r="R38" i="16"/>
  <c r="S38" i="16" s="1"/>
  <c r="Q38" i="16"/>
  <c r="R40" i="16"/>
  <c r="S40" i="16" s="1"/>
  <c r="Q40" i="16"/>
  <c r="H16" i="16"/>
  <c r="I16" i="16" s="1"/>
  <c r="K16" i="16" s="1"/>
  <c r="G16" i="16"/>
  <c r="M149" i="16"/>
  <c r="N149" i="16" s="1"/>
  <c r="L149" i="16"/>
  <c r="W95" i="16"/>
  <c r="X95" i="16" s="1"/>
  <c r="V95" i="16"/>
  <c r="H73" i="16"/>
  <c r="I73" i="16" s="1"/>
  <c r="G73" i="16"/>
  <c r="C19" i="16"/>
  <c r="B19" i="16"/>
  <c r="M127" i="16"/>
  <c r="N127" i="16" s="1"/>
  <c r="L127" i="16"/>
  <c r="W73" i="16"/>
  <c r="X73" i="16" s="1"/>
  <c r="V73" i="16"/>
  <c r="H41" i="16"/>
  <c r="I41" i="16" s="1"/>
  <c r="G41" i="16"/>
  <c r="W44" i="16"/>
  <c r="X44" i="16" s="1"/>
  <c r="W48" i="16"/>
  <c r="X48" i="16" s="1"/>
  <c r="V48" i="16"/>
  <c r="H24" i="16"/>
  <c r="I24" i="16" s="1"/>
  <c r="K24" i="16" s="1"/>
  <c r="H26" i="16"/>
  <c r="I26" i="16" s="1"/>
  <c r="K26" i="16" s="1"/>
  <c r="G26" i="16"/>
  <c r="H28" i="16"/>
  <c r="I28" i="16" s="1"/>
  <c r="K28" i="16" s="1"/>
  <c r="G28" i="16"/>
  <c r="R151" i="16"/>
  <c r="S151" i="16" s="1"/>
  <c r="Q151" i="16"/>
  <c r="R153" i="16"/>
  <c r="S153" i="16" s="1"/>
  <c r="Q153" i="16"/>
  <c r="R157" i="16"/>
  <c r="S157" i="16" s="1"/>
  <c r="Q157" i="16"/>
  <c r="R159" i="16"/>
  <c r="S159" i="16" s="1"/>
  <c r="Q159" i="16"/>
  <c r="R150" i="16"/>
  <c r="S150" i="16" s="1"/>
  <c r="Q150" i="16"/>
  <c r="R152" i="16"/>
  <c r="S152" i="16" s="1"/>
  <c r="R154" i="16"/>
  <c r="S154" i="16" s="1"/>
  <c r="Q154" i="16"/>
  <c r="R156" i="16"/>
  <c r="S156" i="16" s="1"/>
  <c r="Q156" i="16"/>
  <c r="L73" i="16"/>
  <c r="M146" i="16"/>
  <c r="N146" i="16" s="1"/>
  <c r="M143" i="16"/>
  <c r="N143" i="16" s="1"/>
  <c r="L143" i="16"/>
  <c r="M147" i="16"/>
  <c r="N147" i="16" s="1"/>
  <c r="L147" i="16"/>
  <c r="R126" i="16"/>
  <c r="S126" i="16" s="1"/>
  <c r="Q126" i="16"/>
  <c r="R123" i="16"/>
  <c r="S123" i="16" s="1"/>
  <c r="Q123" i="16"/>
  <c r="R137" i="16"/>
  <c r="S137" i="16" s="1"/>
  <c r="Q137" i="16"/>
  <c r="W92" i="16"/>
  <c r="X92" i="16" s="1"/>
  <c r="W89" i="16"/>
  <c r="X89" i="16" s="1"/>
  <c r="V89" i="16"/>
  <c r="W93" i="16"/>
  <c r="X93" i="16" s="1"/>
  <c r="V93" i="16"/>
  <c r="C94" i="16"/>
  <c r="D94" i="16" s="1"/>
  <c r="B94" i="16"/>
  <c r="C91" i="16"/>
  <c r="D91" i="16" s="1"/>
  <c r="C105" i="16"/>
  <c r="D105" i="16" s="1"/>
  <c r="B105" i="16"/>
  <c r="H70" i="16"/>
  <c r="I70" i="16" s="1"/>
  <c r="G70" i="16"/>
  <c r="H72" i="16"/>
  <c r="I72" i="16" s="1"/>
  <c r="G72" i="16"/>
  <c r="M36" i="16"/>
  <c r="N36" i="16" s="1"/>
  <c r="L36" i="16"/>
  <c r="M38" i="16"/>
  <c r="N38" i="16" s="1"/>
  <c r="L38" i="16"/>
  <c r="M40" i="16"/>
  <c r="N40" i="16" s="1"/>
  <c r="L40" i="16"/>
  <c r="C15" i="16"/>
  <c r="D15" i="16" s="1"/>
  <c r="F15" i="16" s="1"/>
  <c r="C17" i="16"/>
  <c r="B17" i="16"/>
  <c r="C29" i="16"/>
  <c r="B29" i="16"/>
  <c r="H145" i="16"/>
  <c r="I145" i="16" s="1"/>
  <c r="G145" i="16"/>
  <c r="H158" i="16"/>
  <c r="I158" i="16" s="1"/>
  <c r="G158" i="16"/>
  <c r="H146" i="16"/>
  <c r="I146" i="16" s="1"/>
  <c r="G146" i="16"/>
  <c r="M125" i="16"/>
  <c r="N125" i="16" s="1"/>
  <c r="L125" i="16"/>
  <c r="M122" i="16"/>
  <c r="N122" i="16" s="1"/>
  <c r="M126" i="16"/>
  <c r="N126" i="16" s="1"/>
  <c r="L126" i="16"/>
  <c r="R91" i="16"/>
  <c r="S91" i="16" s="1"/>
  <c r="Q91" i="16"/>
  <c r="R92" i="16"/>
  <c r="S92" i="16" s="1"/>
  <c r="Q92" i="16"/>
  <c r="W68" i="16"/>
  <c r="X68" i="16" s="1"/>
  <c r="V68" i="16"/>
  <c r="W70" i="16"/>
  <c r="X70" i="16" s="1"/>
  <c r="W71" i="16"/>
  <c r="X71" i="16" s="1"/>
  <c r="V71" i="16"/>
  <c r="C67" i="16"/>
  <c r="D67" i="16" s="1"/>
  <c r="B67" i="16"/>
  <c r="C71" i="16"/>
  <c r="D71" i="16" s="1"/>
  <c r="B71" i="16"/>
  <c r="H35" i="16"/>
  <c r="I35" i="16" s="1"/>
  <c r="G35" i="16"/>
  <c r="H37" i="16"/>
  <c r="I37" i="16" s="1"/>
  <c r="H39" i="16"/>
  <c r="I39" i="16" s="1"/>
  <c r="G39" i="16"/>
  <c r="H51" i="16"/>
  <c r="I51" i="16" s="1"/>
  <c r="G51" i="16"/>
  <c r="W146" i="16"/>
  <c r="X146" i="16" s="1"/>
  <c r="V146" i="16"/>
  <c r="W147" i="16"/>
  <c r="X147" i="16" s="1"/>
  <c r="V147" i="16"/>
  <c r="C144" i="16"/>
  <c r="D144" i="16" s="1"/>
  <c r="C148" i="16"/>
  <c r="D148" i="16" s="1"/>
  <c r="B148" i="16"/>
  <c r="C159" i="16"/>
  <c r="D159" i="16" s="1"/>
  <c r="B159" i="16"/>
  <c r="H124" i="16"/>
  <c r="I124" i="16" s="1"/>
  <c r="H121" i="16"/>
  <c r="I121" i="16" s="1"/>
  <c r="G121" i="16"/>
  <c r="M90" i="16"/>
  <c r="N90" i="16" s="1"/>
  <c r="L90" i="16"/>
  <c r="M94" i="16"/>
  <c r="N94" i="16" s="1"/>
  <c r="L94" i="16"/>
  <c r="M91" i="16"/>
  <c r="N91" i="16" s="1"/>
  <c r="L91" i="16"/>
  <c r="M105" i="16"/>
  <c r="N105" i="16" s="1"/>
  <c r="L105" i="16"/>
  <c r="R68" i="16"/>
  <c r="S68" i="16" s="1"/>
  <c r="Q68" i="16"/>
  <c r="R70" i="16"/>
  <c r="S70" i="16" s="1"/>
  <c r="Q70" i="16"/>
  <c r="R72" i="16"/>
  <c r="S72" i="16" s="1"/>
  <c r="Q72" i="16"/>
  <c r="W36" i="16"/>
  <c r="X36" i="16" s="1"/>
  <c r="V36" i="16"/>
  <c r="W38" i="16"/>
  <c r="X38" i="16" s="1"/>
  <c r="W40" i="16"/>
  <c r="X40" i="16" s="1"/>
  <c r="V40" i="16"/>
  <c r="C36" i="16"/>
  <c r="B36" i="16"/>
  <c r="C40" i="16"/>
  <c r="D40" i="16" s="1"/>
  <c r="F40" i="16" s="1"/>
  <c r="B40" i="16"/>
  <c r="R143" i="16"/>
  <c r="S143" i="16" s="1"/>
  <c r="R147" i="16"/>
  <c r="S147" i="16" s="1"/>
  <c r="Q147" i="16"/>
  <c r="R148" i="16"/>
  <c r="S148" i="16" s="1"/>
  <c r="Q148" i="16"/>
  <c r="W123" i="16"/>
  <c r="X123" i="16" s="1"/>
  <c r="V123" i="16"/>
  <c r="W136" i="16"/>
  <c r="X136" i="16" s="1"/>
  <c r="W124" i="16"/>
  <c r="X124" i="16" s="1"/>
  <c r="V124" i="16"/>
  <c r="C121" i="16"/>
  <c r="D121" i="16" s="1"/>
  <c r="B121" i="16"/>
  <c r="C122" i="16"/>
  <c r="D122" i="16" s="1"/>
  <c r="B122" i="16"/>
  <c r="C126" i="16"/>
  <c r="D126" i="16" s="1"/>
  <c r="H91" i="16"/>
  <c r="I91" i="16" s="1"/>
  <c r="G91" i="16"/>
  <c r="H92" i="16"/>
  <c r="I92" i="16" s="1"/>
  <c r="G92" i="16"/>
  <c r="M67" i="16"/>
  <c r="N67" i="16" s="1"/>
  <c r="M69" i="16"/>
  <c r="N69" i="16" s="1"/>
  <c r="L69" i="16"/>
  <c r="R35" i="16"/>
  <c r="S35" i="16" s="1"/>
  <c r="R37" i="16"/>
  <c r="S37" i="16" s="1"/>
  <c r="Q37" i="16"/>
  <c r="H15" i="16"/>
  <c r="I15" i="16" s="1"/>
  <c r="K15" i="16" s="1"/>
  <c r="G15" i="16"/>
  <c r="H17" i="16"/>
  <c r="I17" i="16" s="1"/>
  <c r="K17" i="16" s="1"/>
  <c r="G17" i="16"/>
  <c r="H29" i="16"/>
  <c r="I29" i="16" s="1"/>
  <c r="K29" i="16" s="1"/>
  <c r="G29" i="16"/>
  <c r="R127" i="16"/>
  <c r="S127" i="16" s="1"/>
  <c r="Q127" i="16"/>
  <c r="C95" i="16"/>
  <c r="D95" i="16" s="1"/>
  <c r="B95" i="16"/>
  <c r="M41" i="16"/>
  <c r="N41" i="16" s="1"/>
  <c r="L41" i="16"/>
  <c r="H149" i="16"/>
  <c r="I149" i="16" s="1"/>
  <c r="G149" i="16"/>
  <c r="R95" i="16"/>
  <c r="S95" i="16" s="1"/>
  <c r="Q95" i="16"/>
  <c r="C73" i="16"/>
  <c r="D73" i="16" s="1"/>
  <c r="B73" i="16"/>
  <c r="W51" i="16"/>
  <c r="X51" i="16" s="1"/>
  <c r="M82" i="16"/>
  <c r="N82" i="16" s="1"/>
  <c r="L82" i="16"/>
  <c r="R83" i="16"/>
  <c r="S83" i="16" s="1"/>
  <c r="Q83" i="16"/>
  <c r="W46" i="16"/>
  <c r="X46" i="16" s="1"/>
  <c r="V46" i="16"/>
  <c r="H20" i="16"/>
  <c r="I20" i="16" s="1"/>
  <c r="K20" i="16" s="1"/>
  <c r="M76" i="16"/>
  <c r="N76" i="16" s="1"/>
  <c r="L76" i="16"/>
  <c r="M80" i="16"/>
  <c r="N80" i="16" s="1"/>
  <c r="L80" i="16"/>
  <c r="C129" i="16"/>
  <c r="D129" i="16" s="1"/>
  <c r="C131" i="16"/>
  <c r="D131" i="16" s="1"/>
  <c r="B131" i="16"/>
  <c r="C135" i="16"/>
  <c r="D135" i="16" s="1"/>
  <c r="B135" i="16"/>
  <c r="C137" i="16"/>
  <c r="D137" i="16" s="1"/>
  <c r="C128" i="16"/>
  <c r="D128" i="16" s="1"/>
  <c r="B128" i="16"/>
  <c r="C132" i="16"/>
  <c r="D132" i="16" s="1"/>
  <c r="B132" i="16"/>
  <c r="C134" i="16"/>
  <c r="D134" i="16" s="1"/>
  <c r="B134" i="16"/>
  <c r="C127" i="16"/>
  <c r="D127" i="16" s="1"/>
  <c r="B127" i="16"/>
  <c r="M75" i="16"/>
  <c r="N75" i="16" s="1"/>
  <c r="L75" i="16"/>
  <c r="R149" i="16"/>
  <c r="S149" i="16" s="1"/>
  <c r="Q149" i="16"/>
  <c r="G44" i="12"/>
  <c r="O34" i="12"/>
  <c r="G34" i="12"/>
  <c r="K35" i="12"/>
  <c r="S37" i="12"/>
  <c r="H44" i="12"/>
  <c r="H34" i="12"/>
  <c r="H47" i="12"/>
  <c r="H38" i="12"/>
  <c r="H48" i="12"/>
  <c r="H43" i="12"/>
  <c r="H33" i="12"/>
  <c r="H37" i="12"/>
  <c r="Q43" i="12"/>
  <c r="Q48" i="12"/>
  <c r="Q33" i="12"/>
  <c r="Q38" i="12"/>
  <c r="O21" i="12"/>
  <c r="O25" i="12"/>
  <c r="O17" i="12"/>
  <c r="O13" i="12"/>
  <c r="O28" i="12"/>
  <c r="O23" i="12"/>
  <c r="O27" i="12"/>
  <c r="O15" i="12"/>
  <c r="O12" i="12"/>
  <c r="M43" i="12"/>
  <c r="M48" i="12"/>
  <c r="R17" i="12"/>
  <c r="R13" i="12"/>
  <c r="R28" i="12"/>
  <c r="R25" i="12"/>
  <c r="R14" i="12"/>
  <c r="R15" i="12"/>
  <c r="R12" i="12"/>
  <c r="R27" i="12"/>
  <c r="R23" i="12"/>
  <c r="R16" i="12"/>
  <c r="R19" i="12"/>
  <c r="P16" i="12"/>
  <c r="P19" i="12"/>
  <c r="P26" i="12"/>
  <c r="P24" i="12"/>
  <c r="P20" i="12"/>
  <c r="P14" i="12"/>
  <c r="P27" i="12"/>
  <c r="P25" i="12"/>
  <c r="P23" i="12"/>
  <c r="P44" i="12"/>
  <c r="P41" i="12"/>
  <c r="P47" i="12"/>
  <c r="P33" i="12"/>
  <c r="P36" i="12"/>
  <c r="P37" i="12"/>
  <c r="P48" i="12"/>
  <c r="P45" i="12"/>
  <c r="P49" i="12"/>
  <c r="P34" i="12"/>
  <c r="P35" i="12"/>
  <c r="P38" i="12"/>
  <c r="K41" i="12"/>
  <c r="K49" i="12"/>
  <c r="K46" i="12"/>
  <c r="S41" i="12"/>
  <c r="S49" i="12"/>
  <c r="S46" i="12"/>
  <c r="S21" i="12"/>
  <c r="S25" i="12"/>
  <c r="S20" i="12"/>
  <c r="S22" i="12"/>
  <c r="S24" i="12"/>
  <c r="S26" i="12"/>
  <c r="S17" i="12"/>
  <c r="S15" i="12"/>
  <c r="S13" i="12"/>
  <c r="S12" i="12"/>
  <c r="S28" i="12"/>
  <c r="S16" i="12"/>
  <c r="S14" i="12"/>
  <c r="S23" i="12"/>
  <c r="S27" i="12"/>
  <c r="T42" i="12"/>
  <c r="T46" i="12"/>
  <c r="T40" i="12"/>
  <c r="T43" i="12"/>
  <c r="T47" i="12"/>
  <c r="T33" i="12"/>
  <c r="T36" i="12"/>
  <c r="T37" i="12"/>
  <c r="T34" i="12"/>
  <c r="T44" i="12"/>
  <c r="T41" i="12"/>
  <c r="T49" i="12"/>
  <c r="T35" i="12"/>
  <c r="T48" i="12"/>
  <c r="T45" i="12"/>
  <c r="T38" i="12"/>
  <c r="O43" i="12"/>
  <c r="O33" i="12"/>
  <c r="O48" i="12"/>
  <c r="O38" i="12"/>
  <c r="O47" i="12"/>
  <c r="O44" i="12"/>
  <c r="O35" i="12"/>
  <c r="O36" i="12"/>
  <c r="K43" i="12"/>
  <c r="K33" i="12"/>
  <c r="K48" i="12"/>
  <c r="K37" i="12"/>
  <c r="K47" i="12"/>
  <c r="K44" i="12"/>
  <c r="K34" i="12"/>
  <c r="K36" i="12"/>
  <c r="L48" i="12"/>
  <c r="L45" i="12"/>
  <c r="L42" i="12"/>
  <c r="L46" i="12"/>
  <c r="L40" i="12"/>
  <c r="L43" i="12"/>
  <c r="L47" i="12"/>
  <c r="L33" i="12"/>
  <c r="L36" i="12"/>
  <c r="L37" i="12"/>
  <c r="L44" i="12"/>
  <c r="L41" i="12"/>
  <c r="L34" i="12"/>
  <c r="L38" i="12"/>
  <c r="L49" i="12"/>
  <c r="L35" i="12"/>
  <c r="I45" i="12"/>
  <c r="I40" i="12"/>
  <c r="I42" i="12"/>
  <c r="I36" i="12"/>
  <c r="S43" i="12"/>
  <c r="S33" i="12"/>
  <c r="S48" i="12"/>
  <c r="S38" i="12"/>
  <c r="S47" i="12"/>
  <c r="S44" i="12"/>
  <c r="S35" i="12"/>
  <c r="S36" i="12"/>
  <c r="G33" i="12"/>
  <c r="G37" i="12"/>
  <c r="G43" i="12"/>
  <c r="G48" i="12"/>
  <c r="Q16" i="12"/>
  <c r="Q14" i="12"/>
  <c r="Q21" i="12"/>
  <c r="Q23" i="12"/>
  <c r="Q25" i="12"/>
  <c r="Q27" i="12"/>
  <c r="Q20" i="12"/>
  <c r="Q24" i="12"/>
  <c r="Q17" i="12"/>
  <c r="Q15" i="12"/>
  <c r="Q22" i="12"/>
  <c r="Q26" i="12"/>
  <c r="Q12" i="12"/>
  <c r="Q28" i="12"/>
  <c r="Q13" i="12"/>
  <c r="J44" i="12"/>
  <c r="J48" i="12"/>
  <c r="J34" i="12"/>
  <c r="J43" i="12"/>
  <c r="J47" i="12"/>
  <c r="J33" i="12"/>
  <c r="J35" i="12"/>
  <c r="J38" i="12"/>
  <c r="J42" i="12"/>
  <c r="J40" i="12"/>
  <c r="J45" i="12"/>
  <c r="J36" i="12"/>
  <c r="J46" i="12"/>
  <c r="J41" i="12"/>
  <c r="J49" i="12"/>
  <c r="J37" i="12"/>
  <c r="R42" i="12"/>
  <c r="R46" i="12"/>
  <c r="R40" i="12"/>
  <c r="R43" i="12"/>
  <c r="R47" i="12"/>
  <c r="R33" i="12"/>
  <c r="R36" i="12"/>
  <c r="R37" i="12"/>
  <c r="R44" i="12"/>
  <c r="R48" i="12"/>
  <c r="R41" i="12"/>
  <c r="R45" i="12"/>
  <c r="R49" i="12"/>
  <c r="R34" i="12"/>
  <c r="R35" i="12"/>
  <c r="R38" i="12"/>
  <c r="T12" i="12"/>
  <c r="T28" i="12"/>
  <c r="T19" i="12"/>
  <c r="T27" i="12"/>
  <c r="T25" i="12"/>
  <c r="T23" i="12"/>
  <c r="T15" i="12"/>
  <c r="T13" i="12"/>
  <c r="T16" i="12"/>
  <c r="T14" i="12"/>
  <c r="T26" i="12"/>
  <c r="T24" i="12"/>
  <c r="M95" i="16"/>
  <c r="N95" i="16" s="1"/>
  <c r="N20" i="12"/>
  <c r="N17" i="12"/>
  <c r="N15" i="12"/>
  <c r="N13" i="12"/>
  <c r="N28" i="12"/>
  <c r="N27" i="12"/>
  <c r="N26" i="12"/>
  <c r="N25" i="12"/>
  <c r="N24" i="12"/>
  <c r="N16" i="12"/>
  <c r="N12" i="12"/>
  <c r="N19" i="12"/>
  <c r="N14" i="12"/>
  <c r="M16" i="12"/>
  <c r="M14" i="12"/>
  <c r="M20" i="12"/>
  <c r="M22" i="12"/>
  <c r="M24" i="12"/>
  <c r="M26" i="12"/>
  <c r="M28" i="12"/>
  <c r="M21" i="12"/>
  <c r="M25" i="12"/>
  <c r="M17" i="12"/>
  <c r="M15" i="12"/>
  <c r="M23" i="12"/>
  <c r="M27" i="12"/>
  <c r="M12" i="12"/>
  <c r="M13" i="12"/>
  <c r="U16" i="12"/>
  <c r="U14" i="12"/>
  <c r="U21" i="12"/>
  <c r="U23" i="12"/>
  <c r="U25" i="12"/>
  <c r="U27" i="12"/>
  <c r="U20" i="12"/>
  <c r="U24" i="12"/>
  <c r="U17" i="12"/>
  <c r="U15" i="12"/>
  <c r="U22" i="12"/>
  <c r="U26" i="12"/>
  <c r="U12" i="12"/>
  <c r="U28" i="12"/>
  <c r="U13" i="12"/>
  <c r="N42" i="12"/>
  <c r="N46" i="12"/>
  <c r="N40" i="12"/>
  <c r="N43" i="12"/>
  <c r="N47" i="12"/>
  <c r="N33" i="12"/>
  <c r="N36" i="12"/>
  <c r="N37" i="12"/>
  <c r="N44" i="12"/>
  <c r="N48" i="12"/>
  <c r="N41" i="12"/>
  <c r="N45" i="12"/>
  <c r="N49" i="12"/>
  <c r="N34" i="12"/>
  <c r="N35" i="12"/>
  <c r="N38" i="12"/>
  <c r="L12" i="12"/>
  <c r="L17" i="12"/>
  <c r="L15" i="12"/>
  <c r="L13" i="12"/>
  <c r="L19" i="12"/>
  <c r="L27" i="12"/>
  <c r="L25" i="12"/>
  <c r="L16" i="12"/>
  <c r="L14" i="12"/>
  <c r="L28" i="12"/>
  <c r="L26" i="12"/>
  <c r="L24" i="12"/>
  <c r="H19" i="16"/>
  <c r="I19" i="16" s="1"/>
  <c r="K19" i="16" s="1"/>
  <c r="C149" i="16"/>
  <c r="D149" i="16" s="1"/>
  <c r="H127" i="16"/>
  <c r="I127" i="16" s="1"/>
  <c r="C41" i="16"/>
  <c r="D41" i="16" s="1"/>
  <c r="F41" i="16" s="1"/>
  <c r="H95" i="16"/>
  <c r="I95" i="16" s="1"/>
  <c r="J20" i="12"/>
  <c r="J22" i="12"/>
  <c r="J14" i="12"/>
  <c r="J27" i="12"/>
  <c r="J25" i="12"/>
  <c r="J19" i="12"/>
  <c r="J21" i="12"/>
  <c r="J23" i="12"/>
  <c r="J16" i="12"/>
  <c r="J28" i="12"/>
  <c r="J26" i="12"/>
  <c r="J24" i="12"/>
  <c r="J15" i="12"/>
  <c r="J17" i="12"/>
  <c r="W149" i="16"/>
  <c r="X149" i="16" s="1"/>
  <c r="W127" i="16"/>
  <c r="X127" i="16" s="1"/>
  <c r="E37" i="16"/>
  <c r="E39" i="16"/>
  <c r="E51" i="16"/>
  <c r="J16" i="16"/>
  <c r="J15" i="16"/>
  <c r="J29" i="16"/>
  <c r="E16" i="16"/>
  <c r="E18" i="16"/>
  <c r="K21" i="12"/>
  <c r="K23" i="12"/>
  <c r="K25" i="12"/>
  <c r="K27" i="12"/>
  <c r="K16" i="12"/>
  <c r="K19" i="12"/>
  <c r="K15" i="12"/>
  <c r="K20" i="12"/>
  <c r="K22" i="12"/>
  <c r="K24" i="12"/>
  <c r="K26" i="12"/>
  <c r="K28" i="12"/>
  <c r="K14" i="12"/>
  <c r="K17" i="12"/>
  <c r="U94" i="23" l="1"/>
  <c r="T94" i="23"/>
  <c r="U103" i="23"/>
  <c r="T103" i="23"/>
  <c r="U96" i="23"/>
  <c r="T96" i="23"/>
  <c r="U104" i="23"/>
  <c r="T104" i="23"/>
  <c r="U101" i="23"/>
  <c r="T101" i="23"/>
  <c r="U89" i="23"/>
  <c r="T89" i="23"/>
  <c r="U98" i="23"/>
  <c r="T98" i="23"/>
  <c r="U90" i="23"/>
  <c r="T90" i="23"/>
  <c r="F93" i="23"/>
  <c r="E93" i="23"/>
  <c r="F100" i="23"/>
  <c r="E100" i="23"/>
  <c r="F92" i="23"/>
  <c r="E92" i="23"/>
  <c r="F101" i="23"/>
  <c r="E101" i="23"/>
  <c r="F95" i="23"/>
  <c r="E95" i="23"/>
  <c r="F102" i="23"/>
  <c r="E102" i="23"/>
  <c r="F94" i="23"/>
  <c r="E94" i="23"/>
  <c r="F103" i="23"/>
  <c r="E103" i="23"/>
  <c r="U41" i="23"/>
  <c r="T41" i="23"/>
  <c r="U73" i="23"/>
  <c r="T73" i="23"/>
  <c r="Z124" i="23"/>
  <c r="Y124" i="23"/>
  <c r="Z131" i="23"/>
  <c r="Y131" i="23"/>
  <c r="Z123" i="23"/>
  <c r="Y123" i="23"/>
  <c r="Z132" i="23"/>
  <c r="Y132" i="23"/>
  <c r="Z127" i="23"/>
  <c r="Y127" i="23"/>
  <c r="Z133" i="23"/>
  <c r="Y133" i="23"/>
  <c r="Z121" i="23"/>
  <c r="Y121" i="23"/>
  <c r="Z130" i="23"/>
  <c r="Y130" i="23"/>
  <c r="Z122" i="23"/>
  <c r="Y122" i="23"/>
  <c r="F147" i="23"/>
  <c r="E147" i="23"/>
  <c r="F156" i="23"/>
  <c r="E156" i="23"/>
  <c r="F148" i="23"/>
  <c r="E148" i="23"/>
  <c r="F157" i="23"/>
  <c r="E157" i="23"/>
  <c r="F150" i="23"/>
  <c r="E150" i="23"/>
  <c r="F158" i="23"/>
  <c r="E158" i="23"/>
  <c r="F151" i="23"/>
  <c r="E151" i="23"/>
  <c r="F159" i="23"/>
  <c r="E159" i="23"/>
  <c r="Z73" i="23"/>
  <c r="Y73" i="23"/>
  <c r="F127" i="23"/>
  <c r="E127" i="23"/>
  <c r="Z41" i="23"/>
  <c r="Y41" i="23"/>
  <c r="U92" i="23"/>
  <c r="T92" i="23"/>
  <c r="U99" i="23"/>
  <c r="T99" i="23"/>
  <c r="U91" i="23"/>
  <c r="T91" i="23"/>
  <c r="U100" i="23"/>
  <c r="T100" i="23"/>
  <c r="U97" i="23"/>
  <c r="T97" i="23"/>
  <c r="U105" i="23"/>
  <c r="T105" i="23"/>
  <c r="U93" i="23"/>
  <c r="T93" i="23"/>
  <c r="U102" i="23"/>
  <c r="T102" i="23"/>
  <c r="U95" i="23"/>
  <c r="T95" i="23"/>
  <c r="E91" i="23"/>
  <c r="F91" i="23"/>
  <c r="F96" i="23"/>
  <c r="E96" i="23"/>
  <c r="F104" i="23"/>
  <c r="E104" i="23"/>
  <c r="F97" i="23"/>
  <c r="E97" i="23"/>
  <c r="F105" i="23"/>
  <c r="E105" i="23"/>
  <c r="F98" i="23"/>
  <c r="E98" i="23"/>
  <c r="F90" i="23"/>
  <c r="E90" i="23"/>
  <c r="F99" i="23"/>
  <c r="E99" i="23"/>
  <c r="F89" i="23"/>
  <c r="E89" i="23"/>
  <c r="Z95" i="23"/>
  <c r="Y95" i="23"/>
  <c r="U149" i="23"/>
  <c r="T149" i="23"/>
  <c r="Z126" i="23"/>
  <c r="Y126" i="23"/>
  <c r="Z135" i="23"/>
  <c r="Y135" i="23"/>
  <c r="Z128" i="23"/>
  <c r="Y128" i="23"/>
  <c r="Z136" i="23"/>
  <c r="Y136" i="23"/>
  <c r="Z129" i="23"/>
  <c r="Y129" i="23"/>
  <c r="Z137" i="23"/>
  <c r="Y137" i="23"/>
  <c r="Z125" i="23"/>
  <c r="Y125" i="23"/>
  <c r="Z134" i="23"/>
  <c r="Y134" i="23"/>
  <c r="F145" i="23"/>
  <c r="E145" i="23"/>
  <c r="F152" i="23"/>
  <c r="E152" i="23"/>
  <c r="F144" i="23"/>
  <c r="E144" i="23"/>
  <c r="F153" i="23"/>
  <c r="E153" i="23"/>
  <c r="F149" i="23"/>
  <c r="E149" i="23"/>
  <c r="F154" i="23"/>
  <c r="E154" i="23"/>
  <c r="F146" i="23"/>
  <c r="E146" i="23"/>
  <c r="F155" i="23"/>
  <c r="E155" i="23"/>
  <c r="F143" i="23"/>
  <c r="E143" i="23"/>
  <c r="U127" i="23"/>
  <c r="T127" i="23"/>
  <c r="F73" i="23"/>
  <c r="E73" i="23"/>
  <c r="Z149" i="23"/>
  <c r="Y149" i="23"/>
  <c r="U149" i="16"/>
  <c r="T149" i="16"/>
  <c r="P75" i="16"/>
  <c r="O75" i="16"/>
  <c r="F127" i="16"/>
  <c r="E127" i="16"/>
  <c r="F134" i="16"/>
  <c r="E134" i="16"/>
  <c r="F132" i="16"/>
  <c r="E132" i="16"/>
  <c r="F128" i="16"/>
  <c r="E128" i="16"/>
  <c r="F129" i="16"/>
  <c r="E129" i="16"/>
  <c r="P80" i="16"/>
  <c r="O80" i="16"/>
  <c r="P76" i="16"/>
  <c r="O76" i="16"/>
  <c r="Z51" i="16"/>
  <c r="Y51" i="16"/>
  <c r="F73" i="16"/>
  <c r="E73" i="16"/>
  <c r="U95" i="16"/>
  <c r="T95" i="16"/>
  <c r="K149" i="16"/>
  <c r="J149" i="16"/>
  <c r="P41" i="16"/>
  <c r="O41" i="16"/>
  <c r="F95" i="16"/>
  <c r="E95" i="16"/>
  <c r="U127" i="16"/>
  <c r="T127" i="16"/>
  <c r="U37" i="16"/>
  <c r="T37" i="16"/>
  <c r="P67" i="16"/>
  <c r="O67" i="16"/>
  <c r="K92" i="16"/>
  <c r="J92" i="16"/>
  <c r="K91" i="16"/>
  <c r="J91" i="16"/>
  <c r="Z136" i="16"/>
  <c r="Y136" i="16"/>
  <c r="Z123" i="16"/>
  <c r="Y123" i="16"/>
  <c r="U148" i="16"/>
  <c r="T148" i="16"/>
  <c r="U147" i="16"/>
  <c r="T147" i="16"/>
  <c r="Z38" i="16"/>
  <c r="Y38" i="16"/>
  <c r="Z36" i="16"/>
  <c r="Y36" i="16"/>
  <c r="U72" i="16"/>
  <c r="T72" i="16"/>
  <c r="U70" i="16"/>
  <c r="T70" i="16"/>
  <c r="U68" i="16"/>
  <c r="T68" i="16"/>
  <c r="P105" i="16"/>
  <c r="O105" i="16"/>
  <c r="P91" i="16"/>
  <c r="O91" i="16"/>
  <c r="O94" i="16"/>
  <c r="P94" i="16"/>
  <c r="O90" i="16"/>
  <c r="P90" i="16"/>
  <c r="K121" i="16"/>
  <c r="J121" i="16"/>
  <c r="F144" i="16"/>
  <c r="E144" i="16"/>
  <c r="Z147" i="16"/>
  <c r="Y147" i="16"/>
  <c r="Z146" i="16"/>
  <c r="Y146" i="16"/>
  <c r="K51" i="16"/>
  <c r="J51" i="16"/>
  <c r="J39" i="16"/>
  <c r="K39" i="16"/>
  <c r="Z70" i="16"/>
  <c r="Y70" i="16"/>
  <c r="Z68" i="16"/>
  <c r="Y68" i="16"/>
  <c r="T92" i="16"/>
  <c r="U92" i="16"/>
  <c r="U91" i="16"/>
  <c r="T91" i="16"/>
  <c r="P126" i="16"/>
  <c r="O126" i="16"/>
  <c r="P40" i="16"/>
  <c r="O40" i="16"/>
  <c r="P38" i="16"/>
  <c r="O38" i="16"/>
  <c r="P36" i="16"/>
  <c r="O36" i="16"/>
  <c r="K72" i="16"/>
  <c r="J72" i="16"/>
  <c r="K70" i="16"/>
  <c r="J70" i="16"/>
  <c r="F105" i="16"/>
  <c r="E105" i="16"/>
  <c r="Z92" i="16"/>
  <c r="Y92" i="16"/>
  <c r="U137" i="16"/>
  <c r="T137" i="16"/>
  <c r="U123" i="16"/>
  <c r="T123" i="16"/>
  <c r="T126" i="16"/>
  <c r="U126" i="16"/>
  <c r="P147" i="16"/>
  <c r="O147" i="16"/>
  <c r="P143" i="16"/>
  <c r="O143" i="16"/>
  <c r="U156" i="16"/>
  <c r="T156" i="16"/>
  <c r="U154" i="16"/>
  <c r="T154" i="16"/>
  <c r="Z48" i="16"/>
  <c r="Y48" i="16"/>
  <c r="K94" i="16"/>
  <c r="J94" i="16"/>
  <c r="K90" i="16"/>
  <c r="J90" i="16"/>
  <c r="K93" i="16"/>
  <c r="J93" i="16"/>
  <c r="K89" i="16"/>
  <c r="J89" i="16"/>
  <c r="F124" i="16"/>
  <c r="E124" i="16"/>
  <c r="F136" i="16"/>
  <c r="E136" i="16"/>
  <c r="F123" i="16"/>
  <c r="E123" i="16"/>
  <c r="Z126" i="16"/>
  <c r="Y126" i="16"/>
  <c r="Z122" i="16"/>
  <c r="Y122" i="16"/>
  <c r="Z125" i="16"/>
  <c r="Y125" i="16"/>
  <c r="Z121" i="16"/>
  <c r="Y121" i="16"/>
  <c r="U146" i="16"/>
  <c r="T146" i="16"/>
  <c r="U145" i="16"/>
  <c r="T145" i="16"/>
  <c r="U67" i="16"/>
  <c r="T67" i="16"/>
  <c r="K36" i="16"/>
  <c r="J36" i="16"/>
  <c r="F72" i="16"/>
  <c r="E72" i="16"/>
  <c r="F70" i="16"/>
  <c r="E70" i="16"/>
  <c r="F68" i="16"/>
  <c r="E68" i="16"/>
  <c r="Z72" i="16"/>
  <c r="Y72" i="16"/>
  <c r="Z67" i="16"/>
  <c r="Y67" i="16"/>
  <c r="Z69" i="16"/>
  <c r="Y69" i="16"/>
  <c r="T94" i="16"/>
  <c r="U94" i="16"/>
  <c r="T90" i="16"/>
  <c r="U90" i="16"/>
  <c r="U93" i="16"/>
  <c r="T93" i="16"/>
  <c r="U89" i="16"/>
  <c r="T89" i="16"/>
  <c r="K143" i="16"/>
  <c r="J143" i="16"/>
  <c r="P51" i="16"/>
  <c r="O51" i="16"/>
  <c r="P39" i="16"/>
  <c r="O39" i="16"/>
  <c r="P35" i="16"/>
  <c r="O35" i="16"/>
  <c r="P73" i="16"/>
  <c r="O73" i="16"/>
  <c r="U41" i="16"/>
  <c r="T41" i="16"/>
  <c r="T124" i="16"/>
  <c r="U124" i="16"/>
  <c r="Z41" i="16"/>
  <c r="Y41" i="16"/>
  <c r="P159" i="16"/>
  <c r="O159" i="16"/>
  <c r="Z127" i="16"/>
  <c r="Y127" i="16"/>
  <c r="K95" i="16"/>
  <c r="J95" i="16"/>
  <c r="K127" i="16"/>
  <c r="J127" i="16"/>
  <c r="P95" i="16"/>
  <c r="O95" i="16"/>
  <c r="Z149" i="16"/>
  <c r="Y149" i="16"/>
  <c r="F149" i="16"/>
  <c r="E149" i="16"/>
  <c r="F137" i="16"/>
  <c r="E137" i="16"/>
  <c r="F135" i="16"/>
  <c r="E135" i="16"/>
  <c r="F131" i="16"/>
  <c r="E131" i="16"/>
  <c r="Z46" i="16"/>
  <c r="Y46" i="16"/>
  <c r="U83" i="16"/>
  <c r="T83" i="16"/>
  <c r="P82" i="16"/>
  <c r="O82" i="16"/>
  <c r="U35" i="16"/>
  <c r="T35" i="16"/>
  <c r="P69" i="16"/>
  <c r="O69" i="16"/>
  <c r="F126" i="16"/>
  <c r="E126" i="16"/>
  <c r="F122" i="16"/>
  <c r="E122" i="16"/>
  <c r="F121" i="16"/>
  <c r="E121" i="16"/>
  <c r="Z124" i="16"/>
  <c r="Y124" i="16"/>
  <c r="U143" i="16"/>
  <c r="T143" i="16"/>
  <c r="D36" i="16"/>
  <c r="F36" i="16" s="1"/>
  <c r="Z40" i="16"/>
  <c r="Y40" i="16"/>
  <c r="K124" i="16"/>
  <c r="J124" i="16"/>
  <c r="F159" i="16"/>
  <c r="E159" i="16"/>
  <c r="F148" i="16"/>
  <c r="E148" i="16"/>
  <c r="K37" i="16"/>
  <c r="J37" i="16"/>
  <c r="J35" i="16"/>
  <c r="K35" i="16"/>
  <c r="F71" i="16"/>
  <c r="E71" i="16"/>
  <c r="F67" i="16"/>
  <c r="E67" i="16"/>
  <c r="Z71" i="16"/>
  <c r="Y71" i="16"/>
  <c r="P122" i="16"/>
  <c r="O122" i="16"/>
  <c r="P125" i="16"/>
  <c r="O125" i="16"/>
  <c r="J146" i="16"/>
  <c r="K146" i="16"/>
  <c r="K158" i="16"/>
  <c r="J158" i="16"/>
  <c r="K145" i="16"/>
  <c r="J145" i="16"/>
  <c r="D29" i="16"/>
  <c r="F29" i="16" s="1"/>
  <c r="D17" i="16"/>
  <c r="F17" i="16" s="1"/>
  <c r="F91" i="16"/>
  <c r="E91" i="16"/>
  <c r="F94" i="16"/>
  <c r="E94" i="16"/>
  <c r="Z93" i="16"/>
  <c r="Y93" i="16"/>
  <c r="Z89" i="16"/>
  <c r="Y89" i="16"/>
  <c r="P146" i="16"/>
  <c r="O146" i="16"/>
  <c r="U152" i="16"/>
  <c r="T152" i="16"/>
  <c r="U150" i="16"/>
  <c r="T150" i="16"/>
  <c r="U159" i="16"/>
  <c r="T159" i="16"/>
  <c r="U157" i="16"/>
  <c r="T157" i="16"/>
  <c r="U153" i="16"/>
  <c r="T153" i="16"/>
  <c r="U151" i="16"/>
  <c r="T151" i="16"/>
  <c r="Z44" i="16"/>
  <c r="Y44" i="16"/>
  <c r="K41" i="16"/>
  <c r="J41" i="16"/>
  <c r="Z73" i="16"/>
  <c r="Y73" i="16"/>
  <c r="P127" i="16"/>
  <c r="O127" i="16"/>
  <c r="D19" i="16"/>
  <c r="F19" i="16" s="1"/>
  <c r="K73" i="16"/>
  <c r="J73" i="16"/>
  <c r="Z95" i="16"/>
  <c r="Y95" i="16"/>
  <c r="P149" i="16"/>
  <c r="O149" i="16"/>
  <c r="U40" i="16"/>
  <c r="T40" i="16"/>
  <c r="U38" i="16"/>
  <c r="T38" i="16"/>
  <c r="U36" i="16"/>
  <c r="T36" i="16"/>
  <c r="P72" i="16"/>
  <c r="O72" i="16"/>
  <c r="P70" i="16"/>
  <c r="O70" i="16"/>
  <c r="P68" i="16"/>
  <c r="O68" i="16"/>
  <c r="D35" i="16"/>
  <c r="F35" i="16" s="1"/>
  <c r="Z39" i="16"/>
  <c r="Y39" i="16"/>
  <c r="Z37" i="16"/>
  <c r="Y37" i="16"/>
  <c r="Z35" i="16"/>
  <c r="Y35" i="16"/>
  <c r="U69" i="16"/>
  <c r="T69" i="16"/>
  <c r="P89" i="16"/>
  <c r="O89" i="16"/>
  <c r="O92" i="16"/>
  <c r="P92" i="16"/>
  <c r="K137" i="16"/>
  <c r="J137" i="16"/>
  <c r="K123" i="16"/>
  <c r="J123" i="16"/>
  <c r="K122" i="16"/>
  <c r="J122" i="16"/>
  <c r="F147" i="16"/>
  <c r="E147" i="16"/>
  <c r="F143" i="16"/>
  <c r="E143" i="16"/>
  <c r="F146" i="16"/>
  <c r="E146" i="16"/>
  <c r="Z159" i="16"/>
  <c r="Y159" i="16"/>
  <c r="Z145" i="16"/>
  <c r="Y145" i="16"/>
  <c r="Z148" i="16"/>
  <c r="Y148" i="16"/>
  <c r="Z144" i="16"/>
  <c r="Y144" i="16"/>
  <c r="K40" i="16"/>
  <c r="J40" i="16"/>
  <c r="K38" i="16"/>
  <c r="J38" i="16"/>
  <c r="P136" i="16"/>
  <c r="O136" i="16"/>
  <c r="P123" i="16"/>
  <c r="O123" i="16"/>
  <c r="J148" i="16"/>
  <c r="K148" i="16"/>
  <c r="K147" i="16"/>
  <c r="J147" i="16"/>
  <c r="K71" i="16"/>
  <c r="J71" i="16"/>
  <c r="K69" i="16"/>
  <c r="J69" i="16"/>
  <c r="K67" i="16"/>
  <c r="J67" i="16"/>
  <c r="F89" i="16"/>
  <c r="E89" i="16"/>
  <c r="F92" i="16"/>
  <c r="E92" i="16"/>
  <c r="Z91" i="16"/>
  <c r="Y91" i="16"/>
  <c r="Z94" i="16"/>
  <c r="Y94" i="16"/>
  <c r="Z90" i="16"/>
  <c r="Y90" i="16"/>
  <c r="U125" i="16"/>
  <c r="T125" i="16"/>
  <c r="U121" i="16"/>
  <c r="T121" i="16"/>
  <c r="P145" i="16"/>
  <c r="O145" i="16"/>
  <c r="P148" i="16"/>
  <c r="O148" i="16"/>
  <c r="P144" i="16"/>
  <c r="O144" i="16"/>
  <c r="U73" i="16"/>
  <c r="T73" i="16"/>
  <c r="S127" i="21"/>
  <c r="U127" i="21" s="1"/>
  <c r="S149" i="21"/>
  <c r="U149" i="21" s="1"/>
  <c r="S95" i="21"/>
  <c r="U95" i="21" s="1"/>
  <c r="D41" i="21"/>
  <c r="F41" i="21" s="1"/>
  <c r="D43" i="21"/>
  <c r="F43" i="21" s="1"/>
  <c r="D46" i="21"/>
  <c r="F46" i="21" s="1"/>
  <c r="D45" i="21"/>
  <c r="F45" i="21" s="1"/>
  <c r="D19" i="21"/>
  <c r="F19" i="21" s="1"/>
  <c r="D44" i="21"/>
  <c r="F44" i="21" s="1"/>
  <c r="I19" i="21"/>
  <c r="K19" i="21" s="1"/>
  <c r="I41" i="21"/>
  <c r="K41" i="21" s="1"/>
  <c r="I42" i="21"/>
  <c r="K42" i="21" s="1"/>
  <c r="J20" i="16"/>
  <c r="W105" i="16"/>
  <c r="X105" i="16" s="1"/>
  <c r="V105" i="16"/>
  <c r="E15" i="16"/>
  <c r="J17" i="16"/>
  <c r="E40" i="16"/>
  <c r="C130" i="16"/>
  <c r="D130" i="16" s="1"/>
  <c r="C133" i="16"/>
  <c r="D133" i="16" s="1"/>
  <c r="M78" i="16"/>
  <c r="N78" i="16" s="1"/>
  <c r="R50" i="16"/>
  <c r="S50" i="16" s="1"/>
  <c r="R39" i="16"/>
  <c r="S39" i="16" s="1"/>
  <c r="M71" i="16"/>
  <c r="N71" i="16" s="1"/>
  <c r="H104" i="16"/>
  <c r="I104" i="16" s="1"/>
  <c r="C125" i="16"/>
  <c r="D125" i="16" s="1"/>
  <c r="R144" i="16"/>
  <c r="S144" i="16" s="1"/>
  <c r="C38" i="16"/>
  <c r="D38" i="16" s="1"/>
  <c r="F38" i="16" s="1"/>
  <c r="H125" i="16"/>
  <c r="I125" i="16" s="1"/>
  <c r="C145" i="16"/>
  <c r="D145" i="16" s="1"/>
  <c r="W143" i="16"/>
  <c r="X143" i="16" s="1"/>
  <c r="C69" i="16"/>
  <c r="D69" i="16" s="1"/>
  <c r="R104" i="16"/>
  <c r="S104" i="16" s="1"/>
  <c r="M121" i="16"/>
  <c r="N121" i="16" s="1"/>
  <c r="H68" i="16"/>
  <c r="I68" i="16" s="1"/>
  <c r="C90" i="16"/>
  <c r="D90" i="16" s="1"/>
  <c r="R122" i="16"/>
  <c r="S122" i="16" s="1"/>
  <c r="M79" i="16"/>
  <c r="N79" i="16" s="1"/>
  <c r="R155" i="16"/>
  <c r="S155" i="16" s="1"/>
  <c r="H22" i="16"/>
  <c r="H18" i="16"/>
  <c r="I18" i="16" s="1"/>
  <c r="K18" i="16" s="1"/>
  <c r="R158" i="16"/>
  <c r="S158" i="16" s="1"/>
  <c r="R71" i="16"/>
  <c r="S71" i="16" s="1"/>
  <c r="M93" i="16"/>
  <c r="N93" i="16" s="1"/>
  <c r="H126" i="16"/>
  <c r="I126" i="16" s="1"/>
  <c r="M124" i="16"/>
  <c r="N124" i="16" s="1"/>
  <c r="H144" i="16"/>
  <c r="I144" i="16" s="1"/>
  <c r="M37" i="16"/>
  <c r="N37" i="16" s="1"/>
  <c r="C93" i="16"/>
  <c r="D93" i="16" s="1"/>
  <c r="L159" i="16"/>
  <c r="H96" i="21"/>
  <c r="I96" i="21" s="1"/>
  <c r="K96" i="21" s="1"/>
  <c r="W35" i="21"/>
  <c r="C146" i="21"/>
  <c r="D146" i="21" s="1"/>
  <c r="F146" i="21" s="1"/>
  <c r="H132" i="21"/>
  <c r="I132" i="21" s="1"/>
  <c r="K132" i="21" s="1"/>
  <c r="H129" i="21"/>
  <c r="I129" i="21" s="1"/>
  <c r="K129" i="21" s="1"/>
  <c r="H105" i="21"/>
  <c r="I105" i="21" s="1"/>
  <c r="K105" i="21" s="1"/>
  <c r="M102" i="21"/>
  <c r="N102" i="21" s="1"/>
  <c r="P102" i="21" s="1"/>
  <c r="E48" i="23"/>
  <c r="E44" i="23"/>
  <c r="E51" i="23"/>
  <c r="E47" i="23"/>
  <c r="E43" i="23"/>
  <c r="E35" i="23"/>
  <c r="E39" i="23"/>
  <c r="E37" i="23"/>
  <c r="E41" i="23"/>
  <c r="V91" i="23"/>
  <c r="W91" i="23" s="1"/>
  <c r="X91" i="23" s="1"/>
  <c r="Q37" i="23"/>
  <c r="R37" i="23" s="1"/>
  <c r="S37" i="23" s="1"/>
  <c r="V98" i="23"/>
  <c r="W98" i="23" s="1"/>
  <c r="X98" i="23" s="1"/>
  <c r="Q44" i="23"/>
  <c r="R44" i="23" s="1"/>
  <c r="S44" i="23" s="1"/>
  <c r="V90" i="23"/>
  <c r="W90" i="23" s="1"/>
  <c r="X90" i="23" s="1"/>
  <c r="Q36" i="23"/>
  <c r="R36" i="23" s="1"/>
  <c r="S36" i="23" s="1"/>
  <c r="V99" i="23"/>
  <c r="W99" i="23" s="1"/>
  <c r="X99" i="23" s="1"/>
  <c r="Q45" i="23"/>
  <c r="R45" i="23" s="1"/>
  <c r="S45" i="23" s="1"/>
  <c r="V96" i="23"/>
  <c r="W96" i="23" s="1"/>
  <c r="X96" i="23" s="1"/>
  <c r="Q42" i="23"/>
  <c r="R42" i="23" s="1"/>
  <c r="S42" i="23" s="1"/>
  <c r="V104" i="23"/>
  <c r="W104" i="23" s="1"/>
  <c r="X104" i="23" s="1"/>
  <c r="Q50" i="23"/>
  <c r="R50" i="23" s="1"/>
  <c r="S50" i="23" s="1"/>
  <c r="V97" i="23"/>
  <c r="W97" i="23" s="1"/>
  <c r="X97" i="23" s="1"/>
  <c r="Q43" i="23"/>
  <c r="R43" i="23" s="1"/>
  <c r="S43" i="23" s="1"/>
  <c r="V105" i="23"/>
  <c r="W105" i="23" s="1"/>
  <c r="X105" i="23" s="1"/>
  <c r="Q51" i="23"/>
  <c r="R51" i="23" s="1"/>
  <c r="S51" i="23" s="1"/>
  <c r="Q146" i="23"/>
  <c r="R146" i="23" s="1"/>
  <c r="S146" i="23" s="1"/>
  <c r="Q70" i="23"/>
  <c r="R70" i="23" s="1"/>
  <c r="S70" i="23" s="1"/>
  <c r="Q155" i="23"/>
  <c r="R155" i="23" s="1"/>
  <c r="S155" i="23" s="1"/>
  <c r="Q79" i="23"/>
  <c r="R79" i="23" s="1"/>
  <c r="S79" i="23" s="1"/>
  <c r="Q143" i="23"/>
  <c r="R143" i="23" s="1"/>
  <c r="S143" i="23" s="1"/>
  <c r="Q67" i="23"/>
  <c r="R67" i="23" s="1"/>
  <c r="S67" i="23" s="1"/>
  <c r="Q152" i="23"/>
  <c r="R152" i="23" s="1"/>
  <c r="S152" i="23" s="1"/>
  <c r="Q76" i="23"/>
  <c r="R76" i="23" s="1"/>
  <c r="S76" i="23" s="1"/>
  <c r="Q148" i="23"/>
  <c r="R148" i="23" s="1"/>
  <c r="S148" i="23" s="1"/>
  <c r="Q72" i="23"/>
  <c r="R72" i="23" s="1"/>
  <c r="S72" i="23" s="1"/>
  <c r="Q157" i="23"/>
  <c r="R157" i="23" s="1"/>
  <c r="S157" i="23" s="1"/>
  <c r="Q81" i="23"/>
  <c r="R81" i="23" s="1"/>
  <c r="S81" i="23" s="1"/>
  <c r="Q150" i="23"/>
  <c r="R150" i="23" s="1"/>
  <c r="S150" i="23" s="1"/>
  <c r="Q74" i="23"/>
  <c r="R74" i="23" s="1"/>
  <c r="S74" i="23" s="1"/>
  <c r="Q158" i="23"/>
  <c r="R158" i="23" s="1"/>
  <c r="S158" i="23" s="1"/>
  <c r="Q82" i="23"/>
  <c r="R82" i="23" s="1"/>
  <c r="S82" i="23" s="1"/>
  <c r="Q123" i="23"/>
  <c r="R123" i="23" s="1"/>
  <c r="S123" i="23" s="1"/>
  <c r="B69" i="23"/>
  <c r="C69" i="23" s="1"/>
  <c r="D69" i="23" s="1"/>
  <c r="Q128" i="23"/>
  <c r="R128" i="23" s="1"/>
  <c r="S128" i="23" s="1"/>
  <c r="B74" i="23"/>
  <c r="C74" i="23" s="1"/>
  <c r="D74" i="23" s="1"/>
  <c r="Q136" i="23"/>
  <c r="R136" i="23" s="1"/>
  <c r="S136" i="23" s="1"/>
  <c r="B82" i="23"/>
  <c r="C82" i="23" s="1"/>
  <c r="D82" i="23" s="1"/>
  <c r="Q129" i="23"/>
  <c r="R129" i="23" s="1"/>
  <c r="S129" i="23" s="1"/>
  <c r="B75" i="23"/>
  <c r="C75" i="23" s="1"/>
  <c r="D75" i="23" s="1"/>
  <c r="Q137" i="23"/>
  <c r="R137" i="23" s="1"/>
  <c r="S137" i="23" s="1"/>
  <c r="B83" i="23"/>
  <c r="C83" i="23" s="1"/>
  <c r="D83" i="23" s="1"/>
  <c r="Q134" i="23"/>
  <c r="R134" i="23" s="1"/>
  <c r="S134" i="23" s="1"/>
  <c r="B80" i="23"/>
  <c r="C80" i="23" s="1"/>
  <c r="D80" i="23" s="1"/>
  <c r="Q126" i="23"/>
  <c r="R126" i="23" s="1"/>
  <c r="S126" i="23" s="1"/>
  <c r="B72" i="23"/>
  <c r="C72" i="23" s="1"/>
  <c r="D72" i="23" s="1"/>
  <c r="Q135" i="23"/>
  <c r="R135" i="23" s="1"/>
  <c r="S135" i="23" s="1"/>
  <c r="B81" i="23"/>
  <c r="C81" i="23" s="1"/>
  <c r="D81" i="23" s="1"/>
  <c r="Q121" i="23"/>
  <c r="R121" i="23" s="1"/>
  <c r="S121" i="23" s="1"/>
  <c r="B67" i="23"/>
  <c r="C67" i="23" s="1"/>
  <c r="D67" i="23" s="1"/>
  <c r="V145" i="23"/>
  <c r="W145" i="23" s="1"/>
  <c r="X145" i="23" s="1"/>
  <c r="V69" i="23"/>
  <c r="W69" i="23" s="1"/>
  <c r="X69" i="23" s="1"/>
  <c r="V150" i="23"/>
  <c r="W150" i="23" s="1"/>
  <c r="X150" i="23" s="1"/>
  <c r="V74" i="23"/>
  <c r="W74" i="23" s="1"/>
  <c r="X74" i="23" s="1"/>
  <c r="V158" i="23"/>
  <c r="W158" i="23" s="1"/>
  <c r="X158" i="23" s="1"/>
  <c r="V82" i="23"/>
  <c r="W82" i="23" s="1"/>
  <c r="X82" i="23" s="1"/>
  <c r="V151" i="23"/>
  <c r="W151" i="23" s="1"/>
  <c r="X151" i="23" s="1"/>
  <c r="V75" i="23"/>
  <c r="W75" i="23" s="1"/>
  <c r="X75" i="23" s="1"/>
  <c r="V159" i="23"/>
  <c r="W159" i="23" s="1"/>
  <c r="X159" i="23" s="1"/>
  <c r="V83" i="23"/>
  <c r="W83" i="23" s="1"/>
  <c r="X83" i="23" s="1"/>
  <c r="V152" i="23"/>
  <c r="W152" i="23" s="1"/>
  <c r="X152" i="23" s="1"/>
  <c r="V76" i="23"/>
  <c r="W76" i="23" s="1"/>
  <c r="X76" i="23" s="1"/>
  <c r="V144" i="23"/>
  <c r="W144" i="23" s="1"/>
  <c r="X144" i="23" s="1"/>
  <c r="V68" i="23"/>
  <c r="W68" i="23" s="1"/>
  <c r="X68" i="23" s="1"/>
  <c r="V153" i="23"/>
  <c r="W153" i="23" s="1"/>
  <c r="X153" i="23" s="1"/>
  <c r="V77" i="23"/>
  <c r="W77" i="23" s="1"/>
  <c r="X77" i="23" s="1"/>
  <c r="B124" i="23"/>
  <c r="C124" i="23" s="1"/>
  <c r="D124" i="23" s="1"/>
  <c r="V38" i="23"/>
  <c r="W38" i="23" s="1"/>
  <c r="X38" i="23" s="1"/>
  <c r="B133" i="23"/>
  <c r="C133" i="23" s="1"/>
  <c r="D133" i="23" s="1"/>
  <c r="V47" i="23"/>
  <c r="W47" i="23" s="1"/>
  <c r="X47" i="23" s="1"/>
  <c r="V35" i="23"/>
  <c r="W35" i="23" s="1"/>
  <c r="X35" i="23" s="1"/>
  <c r="B121" i="23"/>
  <c r="C121" i="23" s="1"/>
  <c r="D121" i="23" s="1"/>
  <c r="B130" i="23"/>
  <c r="C130" i="23" s="1"/>
  <c r="D130" i="23" s="1"/>
  <c r="V44" i="23"/>
  <c r="W44" i="23" s="1"/>
  <c r="X44" i="23" s="1"/>
  <c r="B131" i="23"/>
  <c r="C131" i="23" s="1"/>
  <c r="D131" i="23" s="1"/>
  <c r="V45" i="23"/>
  <c r="W45" i="23" s="1"/>
  <c r="X45" i="23" s="1"/>
  <c r="B123" i="23"/>
  <c r="C123" i="23" s="1"/>
  <c r="D123" i="23" s="1"/>
  <c r="V37" i="23"/>
  <c r="W37" i="23" s="1"/>
  <c r="X37" i="23" s="1"/>
  <c r="B132" i="23"/>
  <c r="C132" i="23" s="1"/>
  <c r="D132" i="23" s="1"/>
  <c r="V46" i="23"/>
  <c r="W46" i="23" s="1"/>
  <c r="X46" i="23" s="1"/>
  <c r="E46" i="23"/>
  <c r="E42" i="23"/>
  <c r="E49" i="23"/>
  <c r="E45" i="23"/>
  <c r="E50" i="23"/>
  <c r="E38" i="23"/>
  <c r="E36" i="23"/>
  <c r="E40" i="23"/>
  <c r="V93" i="23"/>
  <c r="W93" i="23" s="1"/>
  <c r="X93" i="23" s="1"/>
  <c r="Q39" i="23"/>
  <c r="R39" i="23" s="1"/>
  <c r="S39" i="23" s="1"/>
  <c r="V102" i="23"/>
  <c r="W102" i="23" s="1"/>
  <c r="X102" i="23" s="1"/>
  <c r="Q48" i="23"/>
  <c r="R48" i="23" s="1"/>
  <c r="S48" i="23" s="1"/>
  <c r="V94" i="23"/>
  <c r="W94" i="23" s="1"/>
  <c r="X94" i="23" s="1"/>
  <c r="Q40" i="23"/>
  <c r="R40" i="23" s="1"/>
  <c r="S40" i="23" s="1"/>
  <c r="V103" i="23"/>
  <c r="W103" i="23" s="1"/>
  <c r="X103" i="23" s="1"/>
  <c r="Q49" i="23"/>
  <c r="R49" i="23" s="1"/>
  <c r="S49" i="23" s="1"/>
  <c r="V89" i="23"/>
  <c r="W89" i="23" s="1"/>
  <c r="X89" i="23" s="1"/>
  <c r="Q35" i="23"/>
  <c r="R35" i="23" s="1"/>
  <c r="S35" i="23" s="1"/>
  <c r="V100" i="23"/>
  <c r="W100" i="23" s="1"/>
  <c r="X100" i="23" s="1"/>
  <c r="Q46" i="23"/>
  <c r="R46" i="23" s="1"/>
  <c r="S46" i="23" s="1"/>
  <c r="V92" i="23"/>
  <c r="W92" i="23" s="1"/>
  <c r="X92" i="23" s="1"/>
  <c r="Q38" i="23"/>
  <c r="R38" i="23" s="1"/>
  <c r="S38" i="23" s="1"/>
  <c r="V101" i="23"/>
  <c r="W101" i="23" s="1"/>
  <c r="X101" i="23" s="1"/>
  <c r="Q47" i="23"/>
  <c r="R47" i="23" s="1"/>
  <c r="S47" i="23" s="1"/>
  <c r="Q151" i="23"/>
  <c r="R151" i="23" s="1"/>
  <c r="S151" i="23" s="1"/>
  <c r="Q75" i="23"/>
  <c r="R75" i="23" s="1"/>
  <c r="S75" i="23" s="1"/>
  <c r="Q159" i="23"/>
  <c r="R159" i="23" s="1"/>
  <c r="S159" i="23" s="1"/>
  <c r="Q83" i="23"/>
  <c r="R83" i="23" s="1"/>
  <c r="S83" i="23" s="1"/>
  <c r="Q147" i="23"/>
  <c r="R147" i="23" s="1"/>
  <c r="S147" i="23" s="1"/>
  <c r="Q71" i="23"/>
  <c r="R71" i="23" s="1"/>
  <c r="S71" i="23" s="1"/>
  <c r="Q156" i="23"/>
  <c r="R156" i="23" s="1"/>
  <c r="S156" i="23" s="1"/>
  <c r="Q80" i="23"/>
  <c r="R80" i="23" s="1"/>
  <c r="S80" i="23" s="1"/>
  <c r="Q153" i="23"/>
  <c r="R153" i="23" s="1"/>
  <c r="S153" i="23" s="1"/>
  <c r="Q77" i="23"/>
  <c r="R77" i="23" s="1"/>
  <c r="S77" i="23" s="1"/>
  <c r="Q145" i="23"/>
  <c r="R145" i="23" s="1"/>
  <c r="S145" i="23" s="1"/>
  <c r="Q69" i="23"/>
  <c r="R69" i="23" s="1"/>
  <c r="S69" i="23" s="1"/>
  <c r="Q154" i="23"/>
  <c r="R154" i="23" s="1"/>
  <c r="S154" i="23" s="1"/>
  <c r="Q78" i="23"/>
  <c r="R78" i="23" s="1"/>
  <c r="S78" i="23" s="1"/>
  <c r="Q144" i="23"/>
  <c r="R144" i="23" s="1"/>
  <c r="S144" i="23" s="1"/>
  <c r="Q68" i="23"/>
  <c r="R68" i="23" s="1"/>
  <c r="S68" i="23" s="1"/>
  <c r="Q125" i="23"/>
  <c r="R125" i="23" s="1"/>
  <c r="S125" i="23" s="1"/>
  <c r="B71" i="23"/>
  <c r="C71" i="23" s="1"/>
  <c r="D71" i="23" s="1"/>
  <c r="Q132" i="23"/>
  <c r="R132" i="23" s="1"/>
  <c r="S132" i="23" s="1"/>
  <c r="B78" i="23"/>
  <c r="C78" i="23" s="1"/>
  <c r="D78" i="23" s="1"/>
  <c r="Q124" i="23"/>
  <c r="R124" i="23" s="1"/>
  <c r="S124" i="23" s="1"/>
  <c r="B70" i="23"/>
  <c r="C70" i="23" s="1"/>
  <c r="D70" i="23" s="1"/>
  <c r="Q133" i="23"/>
  <c r="R133" i="23" s="1"/>
  <c r="S133" i="23" s="1"/>
  <c r="B79" i="23"/>
  <c r="C79" i="23" s="1"/>
  <c r="D79" i="23" s="1"/>
  <c r="Q130" i="23"/>
  <c r="R130" i="23" s="1"/>
  <c r="S130" i="23" s="1"/>
  <c r="B76" i="23"/>
  <c r="C76" i="23" s="1"/>
  <c r="D76" i="23" s="1"/>
  <c r="Q122" i="23"/>
  <c r="R122" i="23" s="1"/>
  <c r="S122" i="23" s="1"/>
  <c r="B68" i="23"/>
  <c r="C68" i="23" s="1"/>
  <c r="D68" i="23" s="1"/>
  <c r="Q131" i="23"/>
  <c r="R131" i="23" s="1"/>
  <c r="S131" i="23" s="1"/>
  <c r="B77" i="23"/>
  <c r="C77" i="23" s="1"/>
  <c r="D77" i="23" s="1"/>
  <c r="V147" i="23"/>
  <c r="W147" i="23" s="1"/>
  <c r="X147" i="23" s="1"/>
  <c r="V71" i="23"/>
  <c r="W71" i="23" s="1"/>
  <c r="X71" i="23" s="1"/>
  <c r="V154" i="23"/>
  <c r="W154" i="23" s="1"/>
  <c r="X154" i="23" s="1"/>
  <c r="V78" i="23"/>
  <c r="W78" i="23" s="1"/>
  <c r="X78" i="23" s="1"/>
  <c r="V146" i="23"/>
  <c r="W146" i="23" s="1"/>
  <c r="X146" i="23" s="1"/>
  <c r="V70" i="23"/>
  <c r="W70" i="23" s="1"/>
  <c r="X70" i="23" s="1"/>
  <c r="V155" i="23"/>
  <c r="W155" i="23" s="1"/>
  <c r="X155" i="23" s="1"/>
  <c r="V79" i="23"/>
  <c r="W79" i="23" s="1"/>
  <c r="X79" i="23" s="1"/>
  <c r="V156" i="23"/>
  <c r="W156" i="23" s="1"/>
  <c r="X156" i="23" s="1"/>
  <c r="V80" i="23"/>
  <c r="W80" i="23" s="1"/>
  <c r="X80" i="23" s="1"/>
  <c r="V148" i="23"/>
  <c r="W148" i="23" s="1"/>
  <c r="X148" i="23" s="1"/>
  <c r="V72" i="23"/>
  <c r="W72" i="23" s="1"/>
  <c r="X72" i="23" s="1"/>
  <c r="V157" i="23"/>
  <c r="W157" i="23" s="1"/>
  <c r="X157" i="23" s="1"/>
  <c r="V81" i="23"/>
  <c r="W81" i="23" s="1"/>
  <c r="X81" i="23" s="1"/>
  <c r="V143" i="23"/>
  <c r="W143" i="23" s="1"/>
  <c r="X143" i="23" s="1"/>
  <c r="V67" i="23"/>
  <c r="W67" i="23" s="1"/>
  <c r="X67" i="23" s="1"/>
  <c r="B129" i="23"/>
  <c r="C129" i="23" s="1"/>
  <c r="D129" i="23" s="1"/>
  <c r="V43" i="23"/>
  <c r="W43" i="23" s="1"/>
  <c r="X43" i="23" s="1"/>
  <c r="B137" i="23"/>
  <c r="C137" i="23" s="1"/>
  <c r="D137" i="23" s="1"/>
  <c r="V51" i="23"/>
  <c r="W51" i="23" s="1"/>
  <c r="X51" i="23" s="1"/>
  <c r="B125" i="23"/>
  <c r="C125" i="23" s="1"/>
  <c r="D125" i="23" s="1"/>
  <c r="V39" i="23"/>
  <c r="W39" i="23" s="1"/>
  <c r="X39" i="23" s="1"/>
  <c r="B134" i="23"/>
  <c r="C134" i="23" s="1"/>
  <c r="D134" i="23" s="1"/>
  <c r="V48" i="23"/>
  <c r="W48" i="23" s="1"/>
  <c r="X48" i="23" s="1"/>
  <c r="B126" i="23"/>
  <c r="C126" i="23" s="1"/>
  <c r="D126" i="23" s="1"/>
  <c r="V40" i="23"/>
  <c r="W40" i="23" s="1"/>
  <c r="X40" i="23" s="1"/>
  <c r="B135" i="23"/>
  <c r="C135" i="23" s="1"/>
  <c r="D135" i="23" s="1"/>
  <c r="V49" i="23"/>
  <c r="W49" i="23" s="1"/>
  <c r="X49" i="23" s="1"/>
  <c r="B128" i="23"/>
  <c r="C128" i="23" s="1"/>
  <c r="D128" i="23" s="1"/>
  <c r="V42" i="23"/>
  <c r="W42" i="23" s="1"/>
  <c r="X42" i="23" s="1"/>
  <c r="B136" i="23"/>
  <c r="C136" i="23" s="1"/>
  <c r="D136" i="23" s="1"/>
  <c r="V50" i="23"/>
  <c r="W50" i="23" s="1"/>
  <c r="X50" i="23" s="1"/>
  <c r="B122" i="23"/>
  <c r="C122" i="23" s="1"/>
  <c r="D122" i="23" s="1"/>
  <c r="V36" i="23"/>
  <c r="W36" i="23" s="1"/>
  <c r="X36" i="23" s="1"/>
  <c r="G18" i="21"/>
  <c r="H18" i="21"/>
  <c r="G25" i="21"/>
  <c r="H25" i="21"/>
  <c r="G20" i="21"/>
  <c r="H20" i="21"/>
  <c r="G24" i="21"/>
  <c r="H24" i="21"/>
  <c r="B18" i="21"/>
  <c r="C18" i="21"/>
  <c r="B25" i="21"/>
  <c r="C25" i="21"/>
  <c r="B29" i="21"/>
  <c r="C29" i="21"/>
  <c r="B24" i="21"/>
  <c r="C24" i="21"/>
  <c r="B20" i="21"/>
  <c r="C20" i="21"/>
  <c r="B28" i="21"/>
  <c r="C28" i="21"/>
  <c r="B23" i="21"/>
  <c r="C23" i="21"/>
  <c r="C47" i="21"/>
  <c r="B47" i="21"/>
  <c r="C51" i="21"/>
  <c r="B51" i="21"/>
  <c r="C39" i="21"/>
  <c r="B39" i="21"/>
  <c r="C50" i="21"/>
  <c r="B50" i="21"/>
  <c r="B36" i="21"/>
  <c r="C36" i="21"/>
  <c r="C40" i="21"/>
  <c r="B40" i="21"/>
  <c r="L126" i="21"/>
  <c r="M126" i="21"/>
  <c r="N126" i="21" s="1"/>
  <c r="P126" i="21" s="1"/>
  <c r="L122" i="21"/>
  <c r="M122" i="21"/>
  <c r="N122" i="21" s="1"/>
  <c r="P122" i="21" s="1"/>
  <c r="L133" i="21"/>
  <c r="M133" i="21"/>
  <c r="N133" i="21" s="1"/>
  <c r="P133" i="21" s="1"/>
  <c r="L136" i="21"/>
  <c r="M136" i="21"/>
  <c r="N136" i="21" s="1"/>
  <c r="P136" i="21" s="1"/>
  <c r="L125" i="21"/>
  <c r="M125" i="21"/>
  <c r="N125" i="21" s="1"/>
  <c r="P125" i="21" s="1"/>
  <c r="L121" i="21"/>
  <c r="M121" i="21"/>
  <c r="N121" i="21" s="1"/>
  <c r="P121" i="21" s="1"/>
  <c r="L131" i="21"/>
  <c r="M131" i="21"/>
  <c r="N131" i="21" s="1"/>
  <c r="P131" i="21" s="1"/>
  <c r="L134" i="21"/>
  <c r="M134" i="21"/>
  <c r="N134" i="21" s="1"/>
  <c r="P134" i="21" s="1"/>
  <c r="W68" i="21"/>
  <c r="X68" i="21" s="1"/>
  <c r="Z68" i="21" s="1"/>
  <c r="V68" i="21"/>
  <c r="W67" i="21"/>
  <c r="X67" i="21" s="1"/>
  <c r="Z67" i="21" s="1"/>
  <c r="V67" i="21"/>
  <c r="W77" i="21"/>
  <c r="X77" i="21" s="1"/>
  <c r="Z77" i="21" s="1"/>
  <c r="V77" i="21"/>
  <c r="W72" i="21"/>
  <c r="X72" i="21" s="1"/>
  <c r="Z72" i="21" s="1"/>
  <c r="V72" i="21"/>
  <c r="W75" i="21"/>
  <c r="X75" i="21" s="1"/>
  <c r="Z75" i="21" s="1"/>
  <c r="V75" i="21"/>
  <c r="W80" i="21"/>
  <c r="X80" i="21" s="1"/>
  <c r="Z80" i="21" s="1"/>
  <c r="V80" i="21"/>
  <c r="W76" i="21"/>
  <c r="X76" i="21" s="1"/>
  <c r="Z76" i="21" s="1"/>
  <c r="V76" i="21"/>
  <c r="W71" i="21"/>
  <c r="X71" i="21" s="1"/>
  <c r="Z71" i="21" s="1"/>
  <c r="V71" i="21"/>
  <c r="G35" i="21"/>
  <c r="H35" i="21"/>
  <c r="H46" i="21"/>
  <c r="G46" i="21"/>
  <c r="H40" i="21"/>
  <c r="G40" i="21"/>
  <c r="H44" i="21"/>
  <c r="G44" i="21"/>
  <c r="H49" i="21"/>
  <c r="G49" i="21"/>
  <c r="H45" i="21"/>
  <c r="G45" i="21"/>
  <c r="G37" i="21"/>
  <c r="H37" i="21"/>
  <c r="L37" i="21"/>
  <c r="M37" i="21"/>
  <c r="N37" i="21" s="1"/>
  <c r="P37" i="21" s="1"/>
  <c r="L35" i="21"/>
  <c r="M35" i="21"/>
  <c r="N35" i="21" s="1"/>
  <c r="P35" i="21" s="1"/>
  <c r="M47" i="21"/>
  <c r="N47" i="21" s="1"/>
  <c r="P47" i="21" s="1"/>
  <c r="L47" i="21"/>
  <c r="M49" i="21"/>
  <c r="N49" i="21" s="1"/>
  <c r="P49" i="21" s="1"/>
  <c r="L49" i="21"/>
  <c r="M51" i="21"/>
  <c r="N51" i="21" s="1"/>
  <c r="P51" i="21" s="1"/>
  <c r="L51" i="21"/>
  <c r="M38" i="21"/>
  <c r="N38" i="21" s="1"/>
  <c r="P38" i="21" s="1"/>
  <c r="L38" i="21"/>
  <c r="M43" i="21"/>
  <c r="N43" i="21" s="1"/>
  <c r="P43" i="21" s="1"/>
  <c r="L43" i="21"/>
  <c r="R81" i="21"/>
  <c r="S81" i="21" s="1"/>
  <c r="U81" i="21" s="1"/>
  <c r="Q81" i="21"/>
  <c r="R71" i="21"/>
  <c r="S71" i="21" s="1"/>
  <c r="U71" i="21" s="1"/>
  <c r="Q71" i="21"/>
  <c r="R70" i="21"/>
  <c r="S70" i="21" s="1"/>
  <c r="U70" i="21" s="1"/>
  <c r="Q70" i="21"/>
  <c r="R80" i="21"/>
  <c r="S80" i="21" s="1"/>
  <c r="U80" i="21" s="1"/>
  <c r="Q80" i="21"/>
  <c r="R74" i="21"/>
  <c r="S74" i="21" s="1"/>
  <c r="U74" i="21" s="1"/>
  <c r="Q74" i="21"/>
  <c r="R67" i="21"/>
  <c r="S67" i="21" s="1"/>
  <c r="U67" i="21" s="1"/>
  <c r="Q67" i="21"/>
  <c r="G145" i="21"/>
  <c r="H145" i="21"/>
  <c r="I145" i="21" s="1"/>
  <c r="K145" i="21" s="1"/>
  <c r="G159" i="21"/>
  <c r="H159" i="21"/>
  <c r="I159" i="21" s="1"/>
  <c r="K159" i="21" s="1"/>
  <c r="G151" i="21"/>
  <c r="H151" i="21"/>
  <c r="I151" i="21" s="1"/>
  <c r="K151" i="21" s="1"/>
  <c r="G154" i="21"/>
  <c r="H154" i="21"/>
  <c r="I154" i="21" s="1"/>
  <c r="K154" i="21" s="1"/>
  <c r="G146" i="21"/>
  <c r="H146" i="21"/>
  <c r="I146" i="21" s="1"/>
  <c r="K146" i="21" s="1"/>
  <c r="G157" i="21"/>
  <c r="H157" i="21"/>
  <c r="I157" i="21" s="1"/>
  <c r="K157" i="21" s="1"/>
  <c r="G150" i="21"/>
  <c r="H150" i="21"/>
  <c r="I150" i="21" s="1"/>
  <c r="K150" i="21" s="1"/>
  <c r="G152" i="21"/>
  <c r="H152" i="21"/>
  <c r="I152" i="21" s="1"/>
  <c r="K152" i="21" s="1"/>
  <c r="Q105" i="21"/>
  <c r="R105" i="21"/>
  <c r="Q102" i="21"/>
  <c r="R102" i="21"/>
  <c r="Q101" i="21"/>
  <c r="R101" i="21"/>
  <c r="Q98" i="21"/>
  <c r="R98" i="21"/>
  <c r="R91" i="21"/>
  <c r="Q91" i="21"/>
  <c r="Q103" i="21"/>
  <c r="R103" i="21"/>
  <c r="R90" i="21"/>
  <c r="Q90" i="21"/>
  <c r="Q100" i="21"/>
  <c r="R100" i="21"/>
  <c r="C83" i="21"/>
  <c r="D83" i="21" s="1"/>
  <c r="F83" i="21" s="1"/>
  <c r="B83" i="21"/>
  <c r="C81" i="21"/>
  <c r="D81" i="21" s="1"/>
  <c r="F81" i="21" s="1"/>
  <c r="B81" i="21"/>
  <c r="C70" i="21"/>
  <c r="D70" i="21" s="1"/>
  <c r="F70" i="21" s="1"/>
  <c r="B70" i="21"/>
  <c r="C79" i="21"/>
  <c r="D79" i="21" s="1"/>
  <c r="F79" i="21" s="1"/>
  <c r="B79" i="21"/>
  <c r="C82" i="21"/>
  <c r="D82" i="21" s="1"/>
  <c r="F82" i="21" s="1"/>
  <c r="B82" i="21"/>
  <c r="C78" i="21"/>
  <c r="D78" i="21" s="1"/>
  <c r="F78" i="21" s="1"/>
  <c r="B78" i="21"/>
  <c r="C69" i="21"/>
  <c r="D69" i="21" s="1"/>
  <c r="F69" i="21" s="1"/>
  <c r="B69" i="21"/>
  <c r="B104" i="21"/>
  <c r="C104" i="21"/>
  <c r="D104" i="21" s="1"/>
  <c r="F104" i="21" s="1"/>
  <c r="C93" i="21"/>
  <c r="D93" i="21" s="1"/>
  <c r="F93" i="21" s="1"/>
  <c r="B93" i="21"/>
  <c r="L146" i="21"/>
  <c r="M146" i="21"/>
  <c r="N146" i="21" s="1"/>
  <c r="P146" i="21" s="1"/>
  <c r="L154" i="21"/>
  <c r="M154" i="21"/>
  <c r="N154" i="21" s="1"/>
  <c r="P154" i="21" s="1"/>
  <c r="L148" i="21"/>
  <c r="M148" i="21"/>
  <c r="N148" i="21" s="1"/>
  <c r="P148" i="21" s="1"/>
  <c r="L143" i="21"/>
  <c r="M143" i="21"/>
  <c r="N143" i="21" s="1"/>
  <c r="P143" i="21" s="1"/>
  <c r="M92" i="21"/>
  <c r="N92" i="21" s="1"/>
  <c r="P92" i="21" s="1"/>
  <c r="L92" i="21"/>
  <c r="L96" i="21"/>
  <c r="M96" i="21"/>
  <c r="N96" i="21" s="1"/>
  <c r="P96" i="21" s="1"/>
  <c r="B123" i="21"/>
  <c r="C123" i="21"/>
  <c r="D123" i="21" s="1"/>
  <c r="F123" i="21" s="1"/>
  <c r="B126" i="21"/>
  <c r="C126" i="21"/>
  <c r="D126" i="21" s="1"/>
  <c r="F126" i="21" s="1"/>
  <c r="B129" i="21"/>
  <c r="C129" i="21"/>
  <c r="D129" i="21" s="1"/>
  <c r="F129" i="21" s="1"/>
  <c r="B125" i="21"/>
  <c r="C125" i="21"/>
  <c r="D125" i="21" s="1"/>
  <c r="F125" i="21" s="1"/>
  <c r="B121" i="21"/>
  <c r="C121" i="21"/>
  <c r="D121" i="21" s="1"/>
  <c r="F121" i="21" s="1"/>
  <c r="B131" i="21"/>
  <c r="C131" i="21"/>
  <c r="D131" i="21" s="1"/>
  <c r="F131" i="21" s="1"/>
  <c r="B134" i="21"/>
  <c r="C134" i="21"/>
  <c r="D134" i="21" s="1"/>
  <c r="F134" i="21" s="1"/>
  <c r="B133" i="21"/>
  <c r="C133" i="21"/>
  <c r="D133" i="21" s="1"/>
  <c r="F133" i="21" s="1"/>
  <c r="W92" i="21"/>
  <c r="X92" i="21" s="1"/>
  <c r="Z92" i="21" s="1"/>
  <c r="V92" i="21"/>
  <c r="V100" i="21"/>
  <c r="W100" i="21"/>
  <c r="X100" i="21" s="1"/>
  <c r="Z100" i="21" s="1"/>
  <c r="W93" i="21"/>
  <c r="X93" i="21" s="1"/>
  <c r="Z93" i="21" s="1"/>
  <c r="V93" i="21"/>
  <c r="W89" i="21"/>
  <c r="X89" i="21" s="1"/>
  <c r="Z89" i="21" s="1"/>
  <c r="V89" i="21"/>
  <c r="Q124" i="21"/>
  <c r="R124" i="21"/>
  <c r="Q132" i="21"/>
  <c r="R132" i="21"/>
  <c r="Q126" i="21"/>
  <c r="R126" i="21"/>
  <c r="Q121" i="21"/>
  <c r="R121" i="21"/>
  <c r="Q148" i="21"/>
  <c r="R148" i="21"/>
  <c r="Q158" i="21"/>
  <c r="R158" i="21"/>
  <c r="Q159" i="21"/>
  <c r="R159" i="21"/>
  <c r="Q154" i="21"/>
  <c r="R154" i="21"/>
  <c r="Q147" i="21"/>
  <c r="R147" i="21"/>
  <c r="Q143" i="21"/>
  <c r="R143" i="21"/>
  <c r="Q153" i="21"/>
  <c r="R153" i="21"/>
  <c r="Q156" i="21"/>
  <c r="R156" i="21"/>
  <c r="M82" i="21"/>
  <c r="N82" i="21" s="1"/>
  <c r="P82" i="21" s="1"/>
  <c r="L82" i="21"/>
  <c r="M69" i="21"/>
  <c r="N69" i="21" s="1"/>
  <c r="P69" i="21" s="1"/>
  <c r="L69" i="21"/>
  <c r="M83" i="21"/>
  <c r="N83" i="21" s="1"/>
  <c r="P83" i="21" s="1"/>
  <c r="L83" i="21"/>
  <c r="M68" i="21"/>
  <c r="N68" i="21" s="1"/>
  <c r="P68" i="21" s="1"/>
  <c r="L68" i="21"/>
  <c r="M72" i="21"/>
  <c r="N72" i="21" s="1"/>
  <c r="P72" i="21" s="1"/>
  <c r="L72" i="21"/>
  <c r="M79" i="21"/>
  <c r="N79" i="21" s="1"/>
  <c r="P79" i="21" s="1"/>
  <c r="L79" i="21"/>
  <c r="M75" i="21"/>
  <c r="N75" i="21" s="1"/>
  <c r="P75" i="21" s="1"/>
  <c r="L75" i="21"/>
  <c r="M76" i="21"/>
  <c r="N76" i="21" s="1"/>
  <c r="P76" i="21" s="1"/>
  <c r="L76" i="21"/>
  <c r="L159" i="21"/>
  <c r="M159" i="21"/>
  <c r="N159" i="21" s="1"/>
  <c r="P159" i="21" s="1"/>
  <c r="V102" i="21"/>
  <c r="W102" i="21"/>
  <c r="X102" i="21" s="1"/>
  <c r="Z102" i="21" s="1"/>
  <c r="V97" i="21"/>
  <c r="W97" i="21"/>
  <c r="X97" i="21" s="1"/>
  <c r="Z97" i="21" s="1"/>
  <c r="V123" i="21"/>
  <c r="W123" i="21"/>
  <c r="X123" i="21" s="1"/>
  <c r="Z123" i="21" s="1"/>
  <c r="V137" i="21"/>
  <c r="W137" i="21"/>
  <c r="X137" i="21" s="1"/>
  <c r="Z137" i="21" s="1"/>
  <c r="V136" i="21"/>
  <c r="W136" i="21"/>
  <c r="X136" i="21" s="1"/>
  <c r="Z136" i="21" s="1"/>
  <c r="V124" i="21"/>
  <c r="W124" i="21"/>
  <c r="X124" i="21" s="1"/>
  <c r="Z124" i="21" s="1"/>
  <c r="V135" i="21"/>
  <c r="W135" i="21"/>
  <c r="X135" i="21" s="1"/>
  <c r="Z135" i="21" s="1"/>
  <c r="V132" i="21"/>
  <c r="W132" i="21"/>
  <c r="X132" i="21" s="1"/>
  <c r="Z132" i="21" s="1"/>
  <c r="W48" i="21"/>
  <c r="X48" i="21" s="1"/>
  <c r="Z48" i="21" s="1"/>
  <c r="V48" i="21"/>
  <c r="V37" i="21"/>
  <c r="W37" i="21"/>
  <c r="X37" i="21" s="1"/>
  <c r="Z37" i="21" s="1"/>
  <c r="W47" i="21"/>
  <c r="X47" i="21" s="1"/>
  <c r="Z47" i="21" s="1"/>
  <c r="V47" i="21"/>
  <c r="W42" i="21"/>
  <c r="X42" i="21" s="1"/>
  <c r="Z42" i="21" s="1"/>
  <c r="V42" i="21"/>
  <c r="H74" i="21"/>
  <c r="I74" i="21" s="1"/>
  <c r="K74" i="21" s="1"/>
  <c r="G74" i="21"/>
  <c r="H78" i="21"/>
  <c r="I78" i="21" s="1"/>
  <c r="K78" i="21" s="1"/>
  <c r="G78" i="21"/>
  <c r="H67" i="21"/>
  <c r="I67" i="21" s="1"/>
  <c r="K67" i="21" s="1"/>
  <c r="G67" i="21"/>
  <c r="H69" i="21"/>
  <c r="I69" i="21" s="1"/>
  <c r="K69" i="21" s="1"/>
  <c r="G69" i="21"/>
  <c r="H83" i="21"/>
  <c r="I83" i="21" s="1"/>
  <c r="K83" i="21" s="1"/>
  <c r="G83" i="21"/>
  <c r="H72" i="21"/>
  <c r="I72" i="21" s="1"/>
  <c r="K72" i="21" s="1"/>
  <c r="G72" i="21"/>
  <c r="G131" i="21"/>
  <c r="H131" i="21"/>
  <c r="I131" i="21" s="1"/>
  <c r="K131" i="21" s="1"/>
  <c r="R38" i="21"/>
  <c r="S38" i="21" s="1"/>
  <c r="U38" i="21" s="1"/>
  <c r="Q38" i="21"/>
  <c r="R46" i="21"/>
  <c r="S46" i="21" s="1"/>
  <c r="U46" i="21" s="1"/>
  <c r="Q46" i="21"/>
  <c r="Q36" i="21"/>
  <c r="R36" i="21"/>
  <c r="S36" i="21" s="1"/>
  <c r="U36" i="21" s="1"/>
  <c r="R48" i="21"/>
  <c r="S48" i="21" s="1"/>
  <c r="U48" i="21" s="1"/>
  <c r="Q48" i="21"/>
  <c r="B148" i="21"/>
  <c r="C148" i="21"/>
  <c r="D148" i="21" s="1"/>
  <c r="F148" i="21" s="1"/>
  <c r="B158" i="21"/>
  <c r="C158" i="21"/>
  <c r="D158" i="21" s="1"/>
  <c r="F158" i="21" s="1"/>
  <c r="H93" i="21"/>
  <c r="I93" i="21" s="1"/>
  <c r="K93" i="21" s="1"/>
  <c r="G93" i="21"/>
  <c r="G99" i="21"/>
  <c r="H99" i="21"/>
  <c r="I99" i="21" s="1"/>
  <c r="K99" i="21" s="1"/>
  <c r="H94" i="21"/>
  <c r="I94" i="21" s="1"/>
  <c r="K94" i="21" s="1"/>
  <c r="G94" i="21"/>
  <c r="H90" i="21"/>
  <c r="I90" i="21" s="1"/>
  <c r="K90" i="21" s="1"/>
  <c r="G90" i="21"/>
  <c r="L147" i="21"/>
  <c r="M147" i="21"/>
  <c r="N147" i="21" s="1"/>
  <c r="P147" i="21" s="1"/>
  <c r="C90" i="21"/>
  <c r="D90" i="21" s="1"/>
  <c r="F90" i="21" s="1"/>
  <c r="B90" i="21"/>
  <c r="B100" i="21"/>
  <c r="C100" i="21"/>
  <c r="D100" i="21" s="1"/>
  <c r="F100" i="21" s="1"/>
  <c r="Q134" i="21"/>
  <c r="R134" i="21"/>
  <c r="Q129" i="21"/>
  <c r="R129" i="21"/>
  <c r="Q133" i="21"/>
  <c r="R133" i="21"/>
  <c r="V98" i="21"/>
  <c r="W98" i="21"/>
  <c r="X98" i="21" s="1"/>
  <c r="Z98" i="21" s="1"/>
  <c r="L105" i="21"/>
  <c r="M105" i="21"/>
  <c r="N105" i="21" s="1"/>
  <c r="P105" i="21" s="1"/>
  <c r="C92" i="21"/>
  <c r="D92" i="21" s="1"/>
  <c r="F92" i="21" s="1"/>
  <c r="B92" i="21"/>
  <c r="B98" i="21"/>
  <c r="C98" i="21"/>
  <c r="D98" i="21" s="1"/>
  <c r="F98" i="21" s="1"/>
  <c r="R76" i="21"/>
  <c r="S76" i="21" s="1"/>
  <c r="U76" i="21" s="1"/>
  <c r="Q76" i="21"/>
  <c r="M45" i="21"/>
  <c r="N45" i="21" s="1"/>
  <c r="P45" i="21" s="1"/>
  <c r="L45" i="21"/>
  <c r="R72" i="21"/>
  <c r="S72" i="21" s="1"/>
  <c r="U72" i="21" s="1"/>
  <c r="Q72" i="21"/>
  <c r="B97" i="21"/>
  <c r="C97" i="21"/>
  <c r="D97" i="21" s="1"/>
  <c r="F97" i="21" s="1"/>
  <c r="C74" i="21"/>
  <c r="D74" i="21" s="1"/>
  <c r="F74" i="21" s="1"/>
  <c r="B74" i="21"/>
  <c r="J127" i="21"/>
  <c r="Y128" i="21"/>
  <c r="Y130" i="21"/>
  <c r="J101" i="21"/>
  <c r="J98" i="21"/>
  <c r="T37" i="21"/>
  <c r="E154" i="21"/>
  <c r="J126" i="21"/>
  <c r="T127" i="21"/>
  <c r="T149" i="21"/>
  <c r="O152" i="21"/>
  <c r="Y101" i="21"/>
  <c r="O97" i="21"/>
  <c r="J149" i="21"/>
  <c r="T95" i="21"/>
  <c r="E95" i="21"/>
  <c r="J124" i="21"/>
  <c r="E147" i="21"/>
  <c r="E156" i="21"/>
  <c r="E159" i="21"/>
  <c r="E151" i="21"/>
  <c r="J125" i="21"/>
  <c r="J134" i="21"/>
  <c r="J137" i="21"/>
  <c r="E105" i="21"/>
  <c r="E19" i="21"/>
  <c r="Y155" i="21"/>
  <c r="Y152" i="21"/>
  <c r="Y150" i="21"/>
  <c r="Y144" i="21"/>
  <c r="Y157" i="21"/>
  <c r="Y154" i="21"/>
  <c r="Y145" i="21"/>
  <c r="Y146" i="21"/>
  <c r="O104" i="21"/>
  <c r="O99" i="21"/>
  <c r="J19" i="21"/>
  <c r="Y127" i="21"/>
  <c r="E149" i="21"/>
  <c r="J95" i="21"/>
  <c r="Y131" i="21"/>
  <c r="Y134" i="21"/>
  <c r="J97" i="21"/>
  <c r="J102" i="21"/>
  <c r="R45" i="21"/>
  <c r="S45" i="21" s="1"/>
  <c r="U45" i="21" s="1"/>
  <c r="Q45" i="21"/>
  <c r="W38" i="21"/>
  <c r="X38" i="21" s="1"/>
  <c r="Z38" i="21" s="1"/>
  <c r="V38" i="21"/>
  <c r="E145" i="21"/>
  <c r="E157" i="21"/>
  <c r="J121" i="21"/>
  <c r="O149" i="21"/>
  <c r="L150" i="21"/>
  <c r="M150" i="21"/>
  <c r="N150" i="21" s="1"/>
  <c r="P150" i="21" s="1"/>
  <c r="O144" i="21"/>
  <c r="Y96" i="21"/>
  <c r="O102" i="21"/>
  <c r="O127" i="21"/>
  <c r="J123" i="21"/>
  <c r="J135" i="21"/>
  <c r="E144" i="21"/>
  <c r="E150" i="21"/>
  <c r="E152" i="21"/>
  <c r="E155" i="21"/>
  <c r="J122" i="21"/>
  <c r="J128" i="21"/>
  <c r="J130" i="21"/>
  <c r="J133" i="21"/>
  <c r="Y151" i="21"/>
  <c r="Y159" i="21"/>
  <c r="Y156" i="21"/>
  <c r="Y147" i="21"/>
  <c r="Y153" i="21"/>
  <c r="Y143" i="21"/>
  <c r="Y158" i="21"/>
  <c r="Y148" i="21"/>
  <c r="O100" i="21"/>
  <c r="O103" i="21"/>
  <c r="G29" i="21"/>
  <c r="H29" i="21"/>
  <c r="G21" i="21"/>
  <c r="H21" i="21"/>
  <c r="G28" i="21"/>
  <c r="H28" i="21"/>
  <c r="G15" i="21"/>
  <c r="H15" i="21"/>
  <c r="G27" i="21"/>
  <c r="H27" i="21"/>
  <c r="G23" i="21"/>
  <c r="H23" i="21"/>
  <c r="G16" i="21"/>
  <c r="H16" i="21"/>
  <c r="G17" i="21"/>
  <c r="H17" i="21"/>
  <c r="G26" i="21"/>
  <c r="H26" i="21"/>
  <c r="G22" i="21"/>
  <c r="H22" i="21"/>
  <c r="B16" i="21"/>
  <c r="C16" i="21"/>
  <c r="B27" i="21"/>
  <c r="C27" i="21"/>
  <c r="B17" i="21"/>
  <c r="C17" i="21"/>
  <c r="B22" i="21"/>
  <c r="C22" i="21"/>
  <c r="B26" i="21"/>
  <c r="C26" i="21"/>
  <c r="B15" i="21"/>
  <c r="C15" i="21"/>
  <c r="B21" i="21"/>
  <c r="C21" i="21"/>
  <c r="C49" i="21"/>
  <c r="B49" i="21"/>
  <c r="B37" i="21"/>
  <c r="C37" i="21"/>
  <c r="C48" i="21"/>
  <c r="B48" i="21"/>
  <c r="C42" i="21"/>
  <c r="B42" i="21"/>
  <c r="C38" i="21"/>
  <c r="B38" i="21"/>
  <c r="B35" i="21"/>
  <c r="C35" i="21"/>
  <c r="L123" i="21"/>
  <c r="M123" i="21"/>
  <c r="N123" i="21" s="1"/>
  <c r="P123" i="21" s="1"/>
  <c r="L137" i="21"/>
  <c r="M137" i="21"/>
  <c r="N137" i="21" s="1"/>
  <c r="P137" i="21" s="1"/>
  <c r="L129" i="21"/>
  <c r="M129" i="21"/>
  <c r="N129" i="21" s="1"/>
  <c r="P129" i="21" s="1"/>
  <c r="L132" i="21"/>
  <c r="M132" i="21"/>
  <c r="N132" i="21" s="1"/>
  <c r="P132" i="21" s="1"/>
  <c r="L124" i="21"/>
  <c r="M124" i="21"/>
  <c r="N124" i="21" s="1"/>
  <c r="P124" i="21" s="1"/>
  <c r="L135" i="21"/>
  <c r="M135" i="21"/>
  <c r="N135" i="21" s="1"/>
  <c r="P135" i="21" s="1"/>
  <c r="L128" i="21"/>
  <c r="M128" i="21"/>
  <c r="N128" i="21" s="1"/>
  <c r="P128" i="21" s="1"/>
  <c r="L130" i="21"/>
  <c r="M130" i="21"/>
  <c r="N130" i="21" s="1"/>
  <c r="P130" i="21" s="1"/>
  <c r="W83" i="21"/>
  <c r="X83" i="21" s="1"/>
  <c r="Z83" i="21" s="1"/>
  <c r="V83" i="21"/>
  <c r="W81" i="21"/>
  <c r="X81" i="21" s="1"/>
  <c r="Z81" i="21" s="1"/>
  <c r="V81" i="21"/>
  <c r="W70" i="21"/>
  <c r="X70" i="21" s="1"/>
  <c r="Z70" i="21" s="1"/>
  <c r="V70" i="21"/>
  <c r="W79" i="21"/>
  <c r="X79" i="21" s="1"/>
  <c r="Z79" i="21" s="1"/>
  <c r="V79" i="21"/>
  <c r="W82" i="21"/>
  <c r="X82" i="21" s="1"/>
  <c r="Z82" i="21" s="1"/>
  <c r="V82" i="21"/>
  <c r="W78" i="21"/>
  <c r="X78" i="21" s="1"/>
  <c r="Z78" i="21" s="1"/>
  <c r="V78" i="21"/>
  <c r="W69" i="21"/>
  <c r="X69" i="21" s="1"/>
  <c r="Z69" i="21" s="1"/>
  <c r="V69" i="21"/>
  <c r="G36" i="21"/>
  <c r="H36" i="21"/>
  <c r="H50" i="21"/>
  <c r="G50" i="21"/>
  <c r="H38" i="21"/>
  <c r="G38" i="21"/>
  <c r="H48" i="21"/>
  <c r="G48" i="21"/>
  <c r="H51" i="21"/>
  <c r="G51" i="21"/>
  <c r="H47" i="21"/>
  <c r="G47" i="21"/>
  <c r="H43" i="21"/>
  <c r="G43" i="21"/>
  <c r="H39" i="21"/>
  <c r="G39" i="21"/>
  <c r="M42" i="21"/>
  <c r="N42" i="21" s="1"/>
  <c r="P42" i="21" s="1"/>
  <c r="L42" i="21"/>
  <c r="M39" i="21"/>
  <c r="N39" i="21" s="1"/>
  <c r="P39" i="21" s="1"/>
  <c r="L39" i="21"/>
  <c r="M48" i="21"/>
  <c r="N48" i="21" s="1"/>
  <c r="P48" i="21" s="1"/>
  <c r="L48" i="21"/>
  <c r="M50" i="21"/>
  <c r="N50" i="21" s="1"/>
  <c r="P50" i="21" s="1"/>
  <c r="L50" i="21"/>
  <c r="L36" i="21"/>
  <c r="M36" i="21"/>
  <c r="N36" i="21" s="1"/>
  <c r="P36" i="21" s="1"/>
  <c r="M40" i="21"/>
  <c r="N40" i="21" s="1"/>
  <c r="P40" i="21" s="1"/>
  <c r="L40" i="21"/>
  <c r="R79" i="21"/>
  <c r="S79" i="21" s="1"/>
  <c r="U79" i="21" s="1"/>
  <c r="Q79" i="21"/>
  <c r="R69" i="21"/>
  <c r="S69" i="21" s="1"/>
  <c r="U69" i="21" s="1"/>
  <c r="Q69" i="21"/>
  <c r="R68" i="21"/>
  <c r="S68" i="21" s="1"/>
  <c r="U68" i="21" s="1"/>
  <c r="Q68" i="21"/>
  <c r="R78" i="21"/>
  <c r="S78" i="21" s="1"/>
  <c r="U78" i="21" s="1"/>
  <c r="Q78" i="21"/>
  <c r="R82" i="21"/>
  <c r="S82" i="21" s="1"/>
  <c r="U82" i="21" s="1"/>
  <c r="Q82" i="21"/>
  <c r="R83" i="21"/>
  <c r="S83" i="21" s="1"/>
  <c r="U83" i="21" s="1"/>
  <c r="Q83" i="21"/>
  <c r="G148" i="21"/>
  <c r="H148" i="21"/>
  <c r="I148" i="21" s="1"/>
  <c r="K148" i="21" s="1"/>
  <c r="G144" i="21"/>
  <c r="H144" i="21"/>
  <c r="I144" i="21" s="1"/>
  <c r="K144" i="21" s="1"/>
  <c r="G155" i="21"/>
  <c r="H155" i="21"/>
  <c r="I155" i="21" s="1"/>
  <c r="K155" i="21" s="1"/>
  <c r="G158" i="21"/>
  <c r="H158" i="21"/>
  <c r="I158" i="21" s="1"/>
  <c r="K158" i="21" s="1"/>
  <c r="G147" i="21"/>
  <c r="H147" i="21"/>
  <c r="I147" i="21" s="1"/>
  <c r="K147" i="21" s="1"/>
  <c r="G143" i="21"/>
  <c r="H143" i="21"/>
  <c r="I143" i="21" s="1"/>
  <c r="K143" i="21" s="1"/>
  <c r="G153" i="21"/>
  <c r="H153" i="21"/>
  <c r="I153" i="21" s="1"/>
  <c r="K153" i="21" s="1"/>
  <c r="G156" i="21"/>
  <c r="H156" i="21"/>
  <c r="I156" i="21" s="1"/>
  <c r="K156" i="21" s="1"/>
  <c r="R93" i="21"/>
  <c r="Q93" i="21"/>
  <c r="Q97" i="21"/>
  <c r="R97" i="21"/>
  <c r="R92" i="21"/>
  <c r="Q92" i="21"/>
  <c r="Q96" i="21"/>
  <c r="R96" i="21"/>
  <c r="Q94" i="21"/>
  <c r="R94" i="21"/>
  <c r="R89" i="21"/>
  <c r="Q89" i="21"/>
  <c r="Q99" i="21"/>
  <c r="R99" i="21"/>
  <c r="Q104" i="21"/>
  <c r="R104" i="21"/>
  <c r="C68" i="21"/>
  <c r="D68" i="21" s="1"/>
  <c r="F68" i="21" s="1"/>
  <c r="B68" i="21"/>
  <c r="C67" i="21"/>
  <c r="D67" i="21" s="1"/>
  <c r="F67" i="21" s="1"/>
  <c r="B67" i="21"/>
  <c r="C77" i="21"/>
  <c r="D77" i="21" s="1"/>
  <c r="F77" i="21" s="1"/>
  <c r="B77" i="21"/>
  <c r="C72" i="21"/>
  <c r="D72" i="21" s="1"/>
  <c r="F72" i="21" s="1"/>
  <c r="B72" i="21"/>
  <c r="C75" i="21"/>
  <c r="D75" i="21" s="1"/>
  <c r="F75" i="21" s="1"/>
  <c r="B75" i="21"/>
  <c r="C80" i="21"/>
  <c r="D80" i="21" s="1"/>
  <c r="F80" i="21" s="1"/>
  <c r="B80" i="21"/>
  <c r="C76" i="21"/>
  <c r="D76" i="21" s="1"/>
  <c r="F76" i="21" s="1"/>
  <c r="B76" i="21"/>
  <c r="C71" i="21"/>
  <c r="D71" i="21" s="1"/>
  <c r="F71" i="21" s="1"/>
  <c r="B71" i="21"/>
  <c r="B99" i="21"/>
  <c r="C99" i="21"/>
  <c r="D99" i="21" s="1"/>
  <c r="F99" i="21" s="1"/>
  <c r="C89" i="21"/>
  <c r="D89" i="21" s="1"/>
  <c r="F89" i="21" s="1"/>
  <c r="B89" i="21"/>
  <c r="L145" i="21"/>
  <c r="M145" i="21"/>
  <c r="N145" i="21" s="1"/>
  <c r="P145" i="21" s="1"/>
  <c r="L157" i="21"/>
  <c r="M157" i="21"/>
  <c r="N157" i="21" s="1"/>
  <c r="P157" i="21" s="1"/>
  <c r="L158" i="21"/>
  <c r="M158" i="21"/>
  <c r="N158" i="21" s="1"/>
  <c r="P158" i="21" s="1"/>
  <c r="L153" i="21"/>
  <c r="M153" i="21"/>
  <c r="N153" i="21" s="1"/>
  <c r="P153" i="21" s="1"/>
  <c r="L98" i="21"/>
  <c r="M98" i="21"/>
  <c r="N98" i="21" s="1"/>
  <c r="P98" i="21" s="1"/>
  <c r="L101" i="21"/>
  <c r="M101" i="21"/>
  <c r="N101" i="21" s="1"/>
  <c r="P101" i="21" s="1"/>
  <c r="B137" i="21"/>
  <c r="C137" i="21"/>
  <c r="D137" i="21" s="1"/>
  <c r="F137" i="21" s="1"/>
  <c r="B122" i="21"/>
  <c r="C122" i="21"/>
  <c r="D122" i="21" s="1"/>
  <c r="F122" i="21" s="1"/>
  <c r="B132" i="21"/>
  <c r="C132" i="21"/>
  <c r="D132" i="21" s="1"/>
  <c r="F132" i="21" s="1"/>
  <c r="B124" i="21"/>
  <c r="C124" i="21"/>
  <c r="D124" i="21" s="1"/>
  <c r="F124" i="21" s="1"/>
  <c r="B135" i="21"/>
  <c r="C135" i="21"/>
  <c r="D135" i="21" s="1"/>
  <c r="F135" i="21" s="1"/>
  <c r="B128" i="21"/>
  <c r="C128" i="21"/>
  <c r="D128" i="21" s="1"/>
  <c r="F128" i="21" s="1"/>
  <c r="B130" i="21"/>
  <c r="C130" i="21"/>
  <c r="D130" i="21" s="1"/>
  <c r="F130" i="21" s="1"/>
  <c r="B136" i="21"/>
  <c r="C136" i="21"/>
  <c r="D136" i="21" s="1"/>
  <c r="F136" i="21" s="1"/>
  <c r="W90" i="21"/>
  <c r="X90" i="21" s="1"/>
  <c r="Z90" i="21" s="1"/>
  <c r="V90" i="21"/>
  <c r="V103" i="21"/>
  <c r="W103" i="21"/>
  <c r="X103" i="21" s="1"/>
  <c r="Z103" i="21" s="1"/>
  <c r="V104" i="21"/>
  <c r="W104" i="21"/>
  <c r="X104" i="21" s="1"/>
  <c r="Z104" i="21" s="1"/>
  <c r="V99" i="21"/>
  <c r="W99" i="21"/>
  <c r="X99" i="21" s="1"/>
  <c r="Z99" i="21" s="1"/>
  <c r="Q123" i="21"/>
  <c r="R123" i="21"/>
  <c r="Q135" i="21"/>
  <c r="R135" i="21"/>
  <c r="Q136" i="21"/>
  <c r="R136" i="21"/>
  <c r="Q131" i="21"/>
  <c r="R131" i="21"/>
  <c r="Q155" i="21"/>
  <c r="R155" i="21"/>
  <c r="Q145" i="21"/>
  <c r="R145" i="21"/>
  <c r="Q151" i="21"/>
  <c r="R151" i="21"/>
  <c r="Q144" i="21"/>
  <c r="R144" i="21"/>
  <c r="Q146" i="21"/>
  <c r="R146" i="21"/>
  <c r="Q157" i="21"/>
  <c r="R157" i="21"/>
  <c r="Q150" i="21"/>
  <c r="R150" i="21"/>
  <c r="Q152" i="21"/>
  <c r="R152" i="21"/>
  <c r="M78" i="21"/>
  <c r="N78" i="21" s="1"/>
  <c r="P78" i="21" s="1"/>
  <c r="L78" i="21"/>
  <c r="M71" i="21"/>
  <c r="N71" i="21" s="1"/>
  <c r="P71" i="21" s="1"/>
  <c r="L71" i="21"/>
  <c r="M67" i="21"/>
  <c r="N67" i="21" s="1"/>
  <c r="P67" i="21" s="1"/>
  <c r="L67" i="21"/>
  <c r="M70" i="21"/>
  <c r="N70" i="21" s="1"/>
  <c r="P70" i="21" s="1"/>
  <c r="L70" i="21"/>
  <c r="M81" i="21"/>
  <c r="N81" i="21" s="1"/>
  <c r="P81" i="21" s="1"/>
  <c r="L81" i="21"/>
  <c r="M77" i="21"/>
  <c r="N77" i="21" s="1"/>
  <c r="P77" i="21" s="1"/>
  <c r="L77" i="21"/>
  <c r="M80" i="21"/>
  <c r="N80" i="21" s="1"/>
  <c r="P80" i="21" s="1"/>
  <c r="L80" i="21"/>
  <c r="L156" i="21"/>
  <c r="M156" i="21"/>
  <c r="N156" i="21" s="1"/>
  <c r="P156" i="21" s="1"/>
  <c r="L151" i="21"/>
  <c r="M151" i="21"/>
  <c r="N151" i="21" s="1"/>
  <c r="P151" i="21" s="1"/>
  <c r="V105" i="21"/>
  <c r="W105" i="21"/>
  <c r="X105" i="21" s="1"/>
  <c r="Z105" i="21" s="1"/>
  <c r="V126" i="21"/>
  <c r="W126" i="21"/>
  <c r="X126" i="21" s="1"/>
  <c r="Z126" i="21" s="1"/>
  <c r="V122" i="21"/>
  <c r="W122" i="21"/>
  <c r="X122" i="21" s="1"/>
  <c r="Z122" i="21" s="1"/>
  <c r="V133" i="21"/>
  <c r="W133" i="21"/>
  <c r="X133" i="21" s="1"/>
  <c r="Z133" i="21" s="1"/>
  <c r="V125" i="21"/>
  <c r="W125" i="21"/>
  <c r="X125" i="21" s="1"/>
  <c r="Z125" i="21" s="1"/>
  <c r="V121" i="21"/>
  <c r="W121" i="21"/>
  <c r="X121" i="21" s="1"/>
  <c r="Z121" i="21" s="1"/>
  <c r="V129" i="21"/>
  <c r="W129" i="21"/>
  <c r="X129" i="21" s="1"/>
  <c r="Z129" i="21" s="1"/>
  <c r="W46" i="21"/>
  <c r="X46" i="21" s="1"/>
  <c r="Z46" i="21" s="1"/>
  <c r="V46" i="21"/>
  <c r="W50" i="21"/>
  <c r="X50" i="21" s="1"/>
  <c r="Z50" i="21" s="1"/>
  <c r="V50" i="21"/>
  <c r="W43" i="21"/>
  <c r="X43" i="21" s="1"/>
  <c r="Z43" i="21" s="1"/>
  <c r="V43" i="21"/>
  <c r="W49" i="21"/>
  <c r="X49" i="21" s="1"/>
  <c r="Z49" i="21" s="1"/>
  <c r="V49" i="21"/>
  <c r="W39" i="21"/>
  <c r="X39" i="21" s="1"/>
  <c r="Z39" i="21" s="1"/>
  <c r="V39" i="21"/>
  <c r="H71" i="21"/>
  <c r="I71" i="21" s="1"/>
  <c r="K71" i="21" s="1"/>
  <c r="G71" i="21"/>
  <c r="H82" i="21"/>
  <c r="I82" i="21" s="1"/>
  <c r="K82" i="21" s="1"/>
  <c r="G82" i="21"/>
  <c r="H70" i="21"/>
  <c r="I70" i="21" s="1"/>
  <c r="K70" i="21" s="1"/>
  <c r="G70" i="21"/>
  <c r="H80" i="21"/>
  <c r="I80" i="21" s="1"/>
  <c r="K80" i="21" s="1"/>
  <c r="G80" i="21"/>
  <c r="H68" i="21"/>
  <c r="I68" i="21" s="1"/>
  <c r="K68" i="21" s="1"/>
  <c r="G68" i="21"/>
  <c r="G136" i="21"/>
  <c r="H136" i="21"/>
  <c r="I136" i="21" s="1"/>
  <c r="K136" i="21" s="1"/>
  <c r="Q35" i="21"/>
  <c r="R35" i="21"/>
  <c r="S35" i="21" s="1"/>
  <c r="U35" i="21" s="1"/>
  <c r="R50" i="21"/>
  <c r="S50" i="21" s="1"/>
  <c r="U50" i="21" s="1"/>
  <c r="Q50" i="21"/>
  <c r="R51" i="21"/>
  <c r="S51" i="21" s="1"/>
  <c r="U51" i="21" s="1"/>
  <c r="Q51" i="21"/>
  <c r="R40" i="21"/>
  <c r="S40" i="21" s="1"/>
  <c r="U40" i="21" s="1"/>
  <c r="Q40" i="21"/>
  <c r="R44" i="21"/>
  <c r="S44" i="21" s="1"/>
  <c r="U44" i="21" s="1"/>
  <c r="Q44" i="21"/>
  <c r="B143" i="21"/>
  <c r="C143" i="21"/>
  <c r="D143" i="21" s="1"/>
  <c r="F143" i="21" s="1"/>
  <c r="B153" i="21"/>
  <c r="C153" i="21"/>
  <c r="D153" i="21" s="1"/>
  <c r="F153" i="21" s="1"/>
  <c r="H89" i="21"/>
  <c r="I89" i="21" s="1"/>
  <c r="K89" i="21" s="1"/>
  <c r="G89" i="21"/>
  <c r="G104" i="21"/>
  <c r="H104" i="21"/>
  <c r="I104" i="21" s="1"/>
  <c r="K104" i="21" s="1"/>
  <c r="G103" i="21"/>
  <c r="H103" i="21"/>
  <c r="I103" i="21" s="1"/>
  <c r="K103" i="21" s="1"/>
  <c r="G100" i="21"/>
  <c r="H100" i="21"/>
  <c r="I100" i="21" s="1"/>
  <c r="K100" i="21" s="1"/>
  <c r="W91" i="21"/>
  <c r="X91" i="21" s="1"/>
  <c r="Z91" i="21" s="1"/>
  <c r="V91" i="21"/>
  <c r="Q122" i="21"/>
  <c r="R122" i="21"/>
  <c r="Q125" i="21"/>
  <c r="R125" i="21"/>
  <c r="Q137" i="21"/>
  <c r="R137" i="21"/>
  <c r="Q128" i="21"/>
  <c r="R128" i="21"/>
  <c r="L155" i="21"/>
  <c r="M155" i="21"/>
  <c r="N155" i="21" s="1"/>
  <c r="P155" i="21" s="1"/>
  <c r="M91" i="21"/>
  <c r="N91" i="21" s="1"/>
  <c r="P91" i="21" s="1"/>
  <c r="L91" i="21"/>
  <c r="B103" i="21"/>
  <c r="C103" i="21"/>
  <c r="D103" i="21" s="1"/>
  <c r="F103" i="21" s="1"/>
  <c r="B96" i="21"/>
  <c r="C96" i="21"/>
  <c r="D96" i="21" s="1"/>
  <c r="F96" i="21" s="1"/>
  <c r="B101" i="21"/>
  <c r="C101" i="21"/>
  <c r="D101" i="21" s="1"/>
  <c r="F101" i="21" s="1"/>
  <c r="Q130" i="21"/>
  <c r="R130" i="21"/>
  <c r="R77" i="21"/>
  <c r="S77" i="21" s="1"/>
  <c r="U77" i="21" s="1"/>
  <c r="Q77" i="21"/>
  <c r="B102" i="21"/>
  <c r="C102" i="21"/>
  <c r="D102" i="21" s="1"/>
  <c r="F102" i="21" s="1"/>
  <c r="M74" i="21"/>
  <c r="N74" i="21" s="1"/>
  <c r="P74" i="21" s="1"/>
  <c r="L74" i="21"/>
  <c r="T41" i="21"/>
  <c r="Y41" i="21"/>
  <c r="J73" i="21"/>
  <c r="J92" i="21"/>
  <c r="T47" i="21"/>
  <c r="T43" i="21"/>
  <c r="J81" i="21"/>
  <c r="T39" i="21"/>
  <c r="J76" i="21"/>
  <c r="O73" i="21"/>
  <c r="T73" i="21"/>
  <c r="E73" i="21"/>
  <c r="E94" i="21"/>
  <c r="O44" i="21"/>
  <c r="O93" i="21"/>
  <c r="O89" i="21"/>
  <c r="J75" i="21"/>
  <c r="T75" i="21"/>
  <c r="Y74" i="21"/>
  <c r="T42" i="21"/>
  <c r="E44" i="21"/>
  <c r="J91" i="21"/>
  <c r="V36" i="21"/>
  <c r="W36" i="21"/>
  <c r="X36" i="21" s="1"/>
  <c r="Z36" i="21" s="1"/>
  <c r="W40" i="21"/>
  <c r="X40" i="21" s="1"/>
  <c r="Z40" i="21" s="1"/>
  <c r="V40" i="21"/>
  <c r="O95" i="21"/>
  <c r="E127" i="21"/>
  <c r="Y95" i="21"/>
  <c r="V94" i="21"/>
  <c r="W94" i="21"/>
  <c r="X94" i="21" s="1"/>
  <c r="Z94" i="21" s="1"/>
  <c r="Y45" i="21"/>
  <c r="E41" i="21"/>
  <c r="Y73" i="21"/>
  <c r="J41" i="21"/>
  <c r="O41" i="21"/>
  <c r="E91" i="21"/>
  <c r="O46" i="21"/>
  <c r="O94" i="21"/>
  <c r="O90" i="21"/>
  <c r="J77" i="21"/>
  <c r="Y44" i="21"/>
  <c r="E43" i="21"/>
  <c r="J42" i="21"/>
  <c r="E46" i="21"/>
  <c r="E45" i="21"/>
  <c r="Y51" i="21"/>
  <c r="T49" i="21"/>
  <c r="J79" i="21"/>
  <c r="C80" i="16"/>
  <c r="D80" i="16" s="1"/>
  <c r="B80" i="16"/>
  <c r="C76" i="16"/>
  <c r="D76" i="16" s="1"/>
  <c r="B76" i="16"/>
  <c r="C83" i="16"/>
  <c r="D83" i="16" s="1"/>
  <c r="B83" i="16"/>
  <c r="R98" i="16"/>
  <c r="S98" i="16" s="1"/>
  <c r="Q98" i="16"/>
  <c r="R100" i="16"/>
  <c r="S100" i="16" s="1"/>
  <c r="Q100" i="16"/>
  <c r="H156" i="16"/>
  <c r="I156" i="16" s="1"/>
  <c r="G156" i="16"/>
  <c r="H151" i="16"/>
  <c r="I151" i="16" s="1"/>
  <c r="G151" i="16"/>
  <c r="H153" i="16"/>
  <c r="I153" i="16" s="1"/>
  <c r="G153" i="16"/>
  <c r="M47" i="16"/>
  <c r="N47" i="16" s="1"/>
  <c r="L47" i="16"/>
  <c r="M45" i="16"/>
  <c r="N45" i="16" s="1"/>
  <c r="L45" i="16"/>
  <c r="C103" i="16"/>
  <c r="D103" i="16" s="1"/>
  <c r="B103" i="16"/>
  <c r="C101" i="16"/>
  <c r="D101" i="16" s="1"/>
  <c r="B101" i="16"/>
  <c r="C96" i="16"/>
  <c r="D96" i="16" s="1"/>
  <c r="B96" i="16"/>
  <c r="R130" i="16"/>
  <c r="S130" i="16" s="1"/>
  <c r="Q130" i="16"/>
  <c r="R132" i="16"/>
  <c r="S132" i="16" s="1"/>
  <c r="Q132" i="16"/>
  <c r="H48" i="16"/>
  <c r="I48" i="16" s="1"/>
  <c r="G48" i="16"/>
  <c r="H44" i="16"/>
  <c r="I44" i="16" s="1"/>
  <c r="G44" i="16"/>
  <c r="H42" i="16"/>
  <c r="I42" i="16" s="1"/>
  <c r="G42" i="16"/>
  <c r="W78" i="16"/>
  <c r="X78" i="16" s="1"/>
  <c r="V78" i="16"/>
  <c r="W74" i="16"/>
  <c r="X74" i="16" s="1"/>
  <c r="V74" i="16"/>
  <c r="M130" i="16"/>
  <c r="N130" i="16" s="1"/>
  <c r="L130" i="16"/>
  <c r="M132" i="16"/>
  <c r="N132" i="16" s="1"/>
  <c r="L132" i="16"/>
  <c r="C28" i="16"/>
  <c r="D28" i="16" s="1"/>
  <c r="F28" i="16" s="1"/>
  <c r="B28" i="16"/>
  <c r="C26" i="16"/>
  <c r="D26" i="16" s="1"/>
  <c r="F26" i="16" s="1"/>
  <c r="B26" i="16"/>
  <c r="C22" i="16"/>
  <c r="D22" i="16" s="1"/>
  <c r="F22" i="16" s="1"/>
  <c r="B22" i="16"/>
  <c r="H80" i="16"/>
  <c r="I80" i="16" s="1"/>
  <c r="G80" i="16"/>
  <c r="H76" i="16"/>
  <c r="I76" i="16" s="1"/>
  <c r="G76" i="16"/>
  <c r="H82" i="16"/>
  <c r="I82" i="16" s="1"/>
  <c r="G82" i="16"/>
  <c r="W98" i="16"/>
  <c r="X98" i="16" s="1"/>
  <c r="V98" i="16"/>
  <c r="W100" i="16"/>
  <c r="X100" i="16" s="1"/>
  <c r="V100" i="16"/>
  <c r="M156" i="16"/>
  <c r="N156" i="16" s="1"/>
  <c r="L156" i="16"/>
  <c r="M158" i="16"/>
  <c r="N158" i="16" s="1"/>
  <c r="L158" i="16"/>
  <c r="C81" i="16"/>
  <c r="D81" i="16" s="1"/>
  <c r="B81" i="16"/>
  <c r="C79" i="16"/>
  <c r="D79" i="16" s="1"/>
  <c r="B79" i="16"/>
  <c r="C77" i="16"/>
  <c r="D77" i="16" s="1"/>
  <c r="B77" i="16"/>
  <c r="C75" i="16"/>
  <c r="D75" i="16" s="1"/>
  <c r="B75" i="16"/>
  <c r="C82" i="16"/>
  <c r="D82" i="16" s="1"/>
  <c r="B82" i="16"/>
  <c r="R102" i="16"/>
  <c r="S102" i="16" s="1"/>
  <c r="Q102" i="16"/>
  <c r="R105" i="16"/>
  <c r="S105" i="16" s="1"/>
  <c r="Q105" i="16"/>
  <c r="R97" i="16"/>
  <c r="S97" i="16" s="1"/>
  <c r="Q97" i="16"/>
  <c r="R96" i="16"/>
  <c r="S96" i="16" s="1"/>
  <c r="Q96" i="16"/>
  <c r="R99" i="16"/>
  <c r="S99" i="16" s="1"/>
  <c r="Q99" i="16"/>
  <c r="H152" i="16"/>
  <c r="I152" i="16" s="1"/>
  <c r="G152" i="16"/>
  <c r="H155" i="16"/>
  <c r="I155" i="16" s="1"/>
  <c r="G155" i="16"/>
  <c r="H154" i="16"/>
  <c r="I154" i="16" s="1"/>
  <c r="G154" i="16"/>
  <c r="H157" i="16"/>
  <c r="I157" i="16" s="1"/>
  <c r="G157" i="16"/>
  <c r="M50" i="16"/>
  <c r="N50" i="16" s="1"/>
  <c r="L50" i="16"/>
  <c r="M48" i="16"/>
  <c r="N48" i="16" s="1"/>
  <c r="L48" i="16"/>
  <c r="M46" i="16"/>
  <c r="N46" i="16" s="1"/>
  <c r="L46" i="16"/>
  <c r="M44" i="16"/>
  <c r="N44" i="16" s="1"/>
  <c r="L44" i="16"/>
  <c r="M42" i="16"/>
  <c r="N42" i="16" s="1"/>
  <c r="L42" i="16"/>
  <c r="C99" i="16"/>
  <c r="D99" i="16" s="1"/>
  <c r="B99" i="16"/>
  <c r="C98" i="16"/>
  <c r="D98" i="16" s="1"/>
  <c r="B98" i="16"/>
  <c r="C97" i="16"/>
  <c r="D97" i="16" s="1"/>
  <c r="B97" i="16"/>
  <c r="C100" i="16"/>
  <c r="D100" i="16" s="1"/>
  <c r="B100" i="16"/>
  <c r="R135" i="16"/>
  <c r="S135" i="16" s="1"/>
  <c r="Q135" i="16"/>
  <c r="R134" i="16"/>
  <c r="S134" i="16" s="1"/>
  <c r="Q134" i="16"/>
  <c r="R133" i="16"/>
  <c r="S133" i="16" s="1"/>
  <c r="Q133" i="16"/>
  <c r="R136" i="16"/>
  <c r="S136" i="16" s="1"/>
  <c r="Q136" i="16"/>
  <c r="R128" i="16"/>
  <c r="S128" i="16" s="1"/>
  <c r="Q128" i="16"/>
  <c r="H49" i="16"/>
  <c r="I49" i="16" s="1"/>
  <c r="G49" i="16"/>
  <c r="H47" i="16"/>
  <c r="I47" i="16" s="1"/>
  <c r="G47" i="16"/>
  <c r="H45" i="16"/>
  <c r="I45" i="16" s="1"/>
  <c r="G45" i="16"/>
  <c r="H43" i="16"/>
  <c r="I43" i="16" s="1"/>
  <c r="G43" i="16"/>
  <c r="W81" i="16"/>
  <c r="X81" i="16" s="1"/>
  <c r="V81" i="16"/>
  <c r="W79" i="16"/>
  <c r="X79" i="16" s="1"/>
  <c r="V79" i="16"/>
  <c r="W77" i="16"/>
  <c r="X77" i="16" s="1"/>
  <c r="V77" i="16"/>
  <c r="W75" i="16"/>
  <c r="X75" i="16" s="1"/>
  <c r="V75" i="16"/>
  <c r="W82" i="16"/>
  <c r="X82" i="16" s="1"/>
  <c r="V82" i="16"/>
  <c r="M134" i="16"/>
  <c r="N134" i="16" s="1"/>
  <c r="L134" i="16"/>
  <c r="M137" i="16"/>
  <c r="N137" i="16" s="1"/>
  <c r="L137" i="16"/>
  <c r="M129" i="16"/>
  <c r="N129" i="16" s="1"/>
  <c r="L129" i="16"/>
  <c r="M128" i="16"/>
  <c r="N128" i="16" s="1"/>
  <c r="L128" i="16"/>
  <c r="M131" i="16"/>
  <c r="N131" i="16" s="1"/>
  <c r="L131" i="16"/>
  <c r="C27" i="16"/>
  <c r="B27" i="16"/>
  <c r="C25" i="16"/>
  <c r="B25" i="16"/>
  <c r="C23" i="16"/>
  <c r="B23" i="16"/>
  <c r="C21" i="16"/>
  <c r="B21" i="16"/>
  <c r="H81" i="16"/>
  <c r="I81" i="16" s="1"/>
  <c r="G81" i="16"/>
  <c r="H79" i="16"/>
  <c r="I79" i="16" s="1"/>
  <c r="G79" i="16"/>
  <c r="H77" i="16"/>
  <c r="I77" i="16" s="1"/>
  <c r="G77" i="16"/>
  <c r="H75" i="16"/>
  <c r="I75" i="16" s="1"/>
  <c r="G75" i="16"/>
  <c r="H83" i="16"/>
  <c r="I83" i="16" s="1"/>
  <c r="G83" i="16"/>
  <c r="W103" i="16"/>
  <c r="X103" i="16" s="1"/>
  <c r="V103" i="16"/>
  <c r="W102" i="16"/>
  <c r="X102" i="16" s="1"/>
  <c r="V102" i="16"/>
  <c r="W101" i="16"/>
  <c r="X101" i="16" s="1"/>
  <c r="V101" i="16"/>
  <c r="W104" i="16"/>
  <c r="X104" i="16" s="1"/>
  <c r="V104" i="16"/>
  <c r="W96" i="16"/>
  <c r="X96" i="16" s="1"/>
  <c r="V96" i="16"/>
  <c r="M153" i="16"/>
  <c r="N153" i="16" s="1"/>
  <c r="L153" i="16"/>
  <c r="M152" i="16"/>
  <c r="N152" i="16" s="1"/>
  <c r="L152" i="16"/>
  <c r="M151" i="16"/>
  <c r="N151" i="16" s="1"/>
  <c r="L151" i="16"/>
  <c r="M154" i="16"/>
  <c r="N154" i="16" s="1"/>
  <c r="L154" i="16"/>
  <c r="R49" i="16"/>
  <c r="S49" i="16" s="1"/>
  <c r="Q49" i="16"/>
  <c r="R45" i="16"/>
  <c r="S45" i="16" s="1"/>
  <c r="Q45" i="16"/>
  <c r="R51" i="16"/>
  <c r="S51" i="16" s="1"/>
  <c r="Q51" i="16"/>
  <c r="R46" i="16"/>
  <c r="S46" i="16" s="1"/>
  <c r="Q46" i="16"/>
  <c r="R42" i="16"/>
  <c r="S42" i="16" s="1"/>
  <c r="Q42" i="16"/>
  <c r="W132" i="16"/>
  <c r="X132" i="16" s="1"/>
  <c r="V132" i="16"/>
  <c r="W128" i="16"/>
  <c r="X128" i="16" s="1"/>
  <c r="V128" i="16"/>
  <c r="W135" i="16"/>
  <c r="X135" i="16" s="1"/>
  <c r="V135" i="16"/>
  <c r="W131" i="16"/>
  <c r="X131" i="16" s="1"/>
  <c r="V131" i="16"/>
  <c r="R79" i="16"/>
  <c r="S79" i="16" s="1"/>
  <c r="Q79" i="16"/>
  <c r="R75" i="16"/>
  <c r="S75" i="16" s="1"/>
  <c r="Q75" i="16"/>
  <c r="R80" i="16"/>
  <c r="S80" i="16" s="1"/>
  <c r="Q80" i="16"/>
  <c r="R76" i="16"/>
  <c r="S76" i="16" s="1"/>
  <c r="Q76" i="16"/>
  <c r="W157" i="16"/>
  <c r="X157" i="16" s="1"/>
  <c r="V157" i="16"/>
  <c r="W153" i="16"/>
  <c r="X153" i="16" s="1"/>
  <c r="V153" i="16"/>
  <c r="W158" i="16"/>
  <c r="X158" i="16" s="1"/>
  <c r="V158" i="16"/>
  <c r="W154" i="16"/>
  <c r="X154" i="16" s="1"/>
  <c r="V154" i="16"/>
  <c r="W150" i="16"/>
  <c r="X150" i="16" s="1"/>
  <c r="V150" i="16"/>
  <c r="H102" i="16"/>
  <c r="I102" i="16" s="1"/>
  <c r="G102" i="16"/>
  <c r="H98" i="16"/>
  <c r="I98" i="16" s="1"/>
  <c r="G98" i="16"/>
  <c r="H105" i="16"/>
  <c r="I105" i="16" s="1"/>
  <c r="G105" i="16"/>
  <c r="H101" i="16"/>
  <c r="I101" i="16" s="1"/>
  <c r="G101" i="16"/>
  <c r="H97" i="16"/>
  <c r="I97" i="16" s="1"/>
  <c r="G97" i="16"/>
  <c r="C49" i="16"/>
  <c r="D49" i="16" s="1"/>
  <c r="F49" i="16" s="1"/>
  <c r="B49" i="16"/>
  <c r="C45" i="16"/>
  <c r="D45" i="16" s="1"/>
  <c r="F45" i="16" s="1"/>
  <c r="B45" i="16"/>
  <c r="C50" i="16"/>
  <c r="D50" i="16" s="1"/>
  <c r="F50" i="16" s="1"/>
  <c r="B50" i="16"/>
  <c r="C46" i="16"/>
  <c r="D46" i="16" s="1"/>
  <c r="F46" i="16" s="1"/>
  <c r="B46" i="16"/>
  <c r="C42" i="16"/>
  <c r="D42" i="16" s="1"/>
  <c r="F42" i="16" s="1"/>
  <c r="B42" i="16"/>
  <c r="H135" i="16"/>
  <c r="I135" i="16" s="1"/>
  <c r="G135" i="16"/>
  <c r="H131" i="16"/>
  <c r="I131" i="16" s="1"/>
  <c r="G131" i="16"/>
  <c r="H136" i="16"/>
  <c r="I136" i="16" s="1"/>
  <c r="G136" i="16"/>
  <c r="H132" i="16"/>
  <c r="I132" i="16" s="1"/>
  <c r="G132" i="16"/>
  <c r="H128" i="16"/>
  <c r="I128" i="16" s="1"/>
  <c r="G128" i="16"/>
  <c r="C157" i="16"/>
  <c r="D157" i="16" s="1"/>
  <c r="B157" i="16"/>
  <c r="C153" i="16"/>
  <c r="D153" i="16" s="1"/>
  <c r="B153" i="16"/>
  <c r="C158" i="16"/>
  <c r="D158" i="16" s="1"/>
  <c r="B158" i="16"/>
  <c r="C154" i="16"/>
  <c r="D154" i="16" s="1"/>
  <c r="B154" i="16"/>
  <c r="C150" i="16"/>
  <c r="D150" i="16" s="1"/>
  <c r="B150" i="16"/>
  <c r="H27" i="16"/>
  <c r="G27" i="16"/>
  <c r="H23" i="16"/>
  <c r="G23" i="16"/>
  <c r="W43" i="16"/>
  <c r="X43" i="16" s="1"/>
  <c r="V43" i="16"/>
  <c r="W45" i="16"/>
  <c r="X45" i="16" s="1"/>
  <c r="V45" i="16"/>
  <c r="W42" i="16"/>
  <c r="X42" i="16" s="1"/>
  <c r="V42" i="16"/>
  <c r="M101" i="16"/>
  <c r="N101" i="16" s="1"/>
  <c r="L101" i="16"/>
  <c r="M102" i="16"/>
  <c r="N102" i="16" s="1"/>
  <c r="L102" i="16"/>
  <c r="M103" i="16"/>
  <c r="N103" i="16" s="1"/>
  <c r="L103" i="16"/>
  <c r="M104" i="16"/>
  <c r="N104" i="16" s="1"/>
  <c r="L104" i="16"/>
  <c r="M96" i="16"/>
  <c r="N96" i="16" s="1"/>
  <c r="L96" i="16"/>
  <c r="M77" i="16"/>
  <c r="N77" i="16" s="1"/>
  <c r="L77" i="16"/>
  <c r="C78" i="16"/>
  <c r="D78" i="16" s="1"/>
  <c r="B78" i="16"/>
  <c r="C74" i="16"/>
  <c r="D74" i="16" s="1"/>
  <c r="B74" i="16"/>
  <c r="R101" i="16"/>
  <c r="S101" i="16" s="1"/>
  <c r="Q101" i="16"/>
  <c r="R103" i="16"/>
  <c r="S103" i="16" s="1"/>
  <c r="Q103" i="16"/>
  <c r="H159" i="16"/>
  <c r="I159" i="16" s="1"/>
  <c r="G159" i="16"/>
  <c r="H150" i="16"/>
  <c r="I150" i="16" s="1"/>
  <c r="G150" i="16"/>
  <c r="M49" i="16"/>
  <c r="N49" i="16" s="1"/>
  <c r="L49" i="16"/>
  <c r="M43" i="16"/>
  <c r="N43" i="16" s="1"/>
  <c r="L43" i="16"/>
  <c r="C102" i="16"/>
  <c r="D102" i="16" s="1"/>
  <c r="B102" i="16"/>
  <c r="C104" i="16"/>
  <c r="D104" i="16" s="1"/>
  <c r="B104" i="16"/>
  <c r="R131" i="16"/>
  <c r="S131" i="16" s="1"/>
  <c r="Q131" i="16"/>
  <c r="R129" i="16"/>
  <c r="S129" i="16" s="1"/>
  <c r="Q129" i="16"/>
  <c r="H50" i="16"/>
  <c r="I50" i="16" s="1"/>
  <c r="G50" i="16"/>
  <c r="H46" i="16"/>
  <c r="I46" i="16" s="1"/>
  <c r="G46" i="16"/>
  <c r="W80" i="16"/>
  <c r="X80" i="16" s="1"/>
  <c r="V80" i="16"/>
  <c r="W76" i="16"/>
  <c r="X76" i="16" s="1"/>
  <c r="V76" i="16"/>
  <c r="W83" i="16"/>
  <c r="X83" i="16" s="1"/>
  <c r="V83" i="16"/>
  <c r="M133" i="16"/>
  <c r="N133" i="16" s="1"/>
  <c r="L133" i="16"/>
  <c r="M135" i="16"/>
  <c r="N135" i="16" s="1"/>
  <c r="L135" i="16"/>
  <c r="C24" i="16"/>
  <c r="B24" i="16"/>
  <c r="C20" i="16"/>
  <c r="D20" i="16" s="1"/>
  <c r="F20" i="16" s="1"/>
  <c r="B20" i="16"/>
  <c r="H78" i="16"/>
  <c r="I78" i="16" s="1"/>
  <c r="G78" i="16"/>
  <c r="H74" i="16"/>
  <c r="I74" i="16" s="1"/>
  <c r="G74" i="16"/>
  <c r="W99" i="16"/>
  <c r="X99" i="16" s="1"/>
  <c r="V99" i="16"/>
  <c r="W97" i="16"/>
  <c r="X97" i="16" s="1"/>
  <c r="V97" i="16"/>
  <c r="M157" i="16"/>
  <c r="N157" i="16" s="1"/>
  <c r="L157" i="16"/>
  <c r="M155" i="16"/>
  <c r="N155" i="16" s="1"/>
  <c r="L155" i="16"/>
  <c r="M150" i="16"/>
  <c r="N150" i="16" s="1"/>
  <c r="L150" i="16"/>
  <c r="R47" i="16"/>
  <c r="S47" i="16" s="1"/>
  <c r="Q47" i="16"/>
  <c r="R43" i="16"/>
  <c r="S43" i="16" s="1"/>
  <c r="Q43" i="16"/>
  <c r="R48" i="16"/>
  <c r="S48" i="16" s="1"/>
  <c r="Q48" i="16"/>
  <c r="R44" i="16"/>
  <c r="S44" i="16" s="1"/>
  <c r="Q44" i="16"/>
  <c r="W134" i="16"/>
  <c r="X134" i="16" s="1"/>
  <c r="V134" i="16"/>
  <c r="W130" i="16"/>
  <c r="X130" i="16" s="1"/>
  <c r="V130" i="16"/>
  <c r="W137" i="16"/>
  <c r="X137" i="16" s="1"/>
  <c r="V137" i="16"/>
  <c r="W133" i="16"/>
  <c r="X133" i="16" s="1"/>
  <c r="V133" i="16"/>
  <c r="W129" i="16"/>
  <c r="X129" i="16" s="1"/>
  <c r="V129" i="16"/>
  <c r="R81" i="16"/>
  <c r="S81" i="16" s="1"/>
  <c r="Q81" i="16"/>
  <c r="R77" i="16"/>
  <c r="S77" i="16" s="1"/>
  <c r="Q77" i="16"/>
  <c r="R82" i="16"/>
  <c r="S82" i="16" s="1"/>
  <c r="Q82" i="16"/>
  <c r="R78" i="16"/>
  <c r="S78" i="16" s="1"/>
  <c r="Q78" i="16"/>
  <c r="R74" i="16"/>
  <c r="S74" i="16" s="1"/>
  <c r="Q74" i="16"/>
  <c r="W155" i="16"/>
  <c r="X155" i="16" s="1"/>
  <c r="V155" i="16"/>
  <c r="W151" i="16"/>
  <c r="X151" i="16" s="1"/>
  <c r="V151" i="16"/>
  <c r="W156" i="16"/>
  <c r="X156" i="16" s="1"/>
  <c r="V156" i="16"/>
  <c r="W152" i="16"/>
  <c r="X152" i="16" s="1"/>
  <c r="V152" i="16"/>
  <c r="H100" i="16"/>
  <c r="I100" i="16" s="1"/>
  <c r="G100" i="16"/>
  <c r="H96" i="16"/>
  <c r="I96" i="16" s="1"/>
  <c r="G96" i="16"/>
  <c r="H103" i="16"/>
  <c r="I103" i="16" s="1"/>
  <c r="G103" i="16"/>
  <c r="H99" i="16"/>
  <c r="I99" i="16" s="1"/>
  <c r="G99" i="16"/>
  <c r="C47" i="16"/>
  <c r="D47" i="16" s="1"/>
  <c r="F47" i="16" s="1"/>
  <c r="B47" i="16"/>
  <c r="C43" i="16"/>
  <c r="D43" i="16" s="1"/>
  <c r="F43" i="16" s="1"/>
  <c r="B43" i="16"/>
  <c r="C48" i="16"/>
  <c r="D48" i="16" s="1"/>
  <c r="F48" i="16" s="1"/>
  <c r="B48" i="16"/>
  <c r="C44" i="16"/>
  <c r="D44" i="16" s="1"/>
  <c r="F44" i="16" s="1"/>
  <c r="B44" i="16"/>
  <c r="H133" i="16"/>
  <c r="I133" i="16" s="1"/>
  <c r="G133" i="16"/>
  <c r="H129" i="16"/>
  <c r="I129" i="16" s="1"/>
  <c r="G129" i="16"/>
  <c r="H134" i="16"/>
  <c r="I134" i="16" s="1"/>
  <c r="G134" i="16"/>
  <c r="H130" i="16"/>
  <c r="I130" i="16" s="1"/>
  <c r="G130" i="16"/>
  <c r="C155" i="16"/>
  <c r="D155" i="16" s="1"/>
  <c r="B155" i="16"/>
  <c r="C151" i="16"/>
  <c r="D151" i="16" s="1"/>
  <c r="B151" i="16"/>
  <c r="C156" i="16"/>
  <c r="D156" i="16" s="1"/>
  <c r="B156" i="16"/>
  <c r="C152" i="16"/>
  <c r="D152" i="16" s="1"/>
  <c r="B152" i="16"/>
  <c r="H25" i="16"/>
  <c r="G25" i="16"/>
  <c r="H21" i="16"/>
  <c r="G21" i="16"/>
  <c r="W47" i="16"/>
  <c r="X47" i="16" s="1"/>
  <c r="V47" i="16"/>
  <c r="W49" i="16"/>
  <c r="X49" i="16" s="1"/>
  <c r="V49" i="16"/>
  <c r="W50" i="16"/>
  <c r="X50" i="16" s="1"/>
  <c r="V50" i="16"/>
  <c r="M97" i="16"/>
  <c r="N97" i="16" s="1"/>
  <c r="L97" i="16"/>
  <c r="M98" i="16"/>
  <c r="N98" i="16" s="1"/>
  <c r="L98" i="16"/>
  <c r="M99" i="16"/>
  <c r="N99" i="16" s="1"/>
  <c r="L99" i="16"/>
  <c r="M100" i="16"/>
  <c r="N100" i="16" s="1"/>
  <c r="L100" i="16"/>
  <c r="M81" i="16"/>
  <c r="N81" i="16" s="1"/>
  <c r="L81" i="16"/>
  <c r="M83" i="16"/>
  <c r="N83" i="16" s="1"/>
  <c r="L83" i="16"/>
  <c r="M74" i="16"/>
  <c r="N74" i="16" s="1"/>
  <c r="L74" i="16"/>
  <c r="J28" i="16"/>
  <c r="J26" i="16"/>
  <c r="J24" i="16"/>
  <c r="J19" i="16"/>
  <c r="E41" i="16"/>
  <c r="F122" i="23" l="1"/>
  <c r="E122" i="23"/>
  <c r="F136" i="23"/>
  <c r="E136" i="23"/>
  <c r="F128" i="23"/>
  <c r="E128" i="23"/>
  <c r="F135" i="23"/>
  <c r="E135" i="23"/>
  <c r="F126" i="23"/>
  <c r="E126" i="23"/>
  <c r="F134" i="23"/>
  <c r="E134" i="23"/>
  <c r="F125" i="23"/>
  <c r="E125" i="23"/>
  <c r="F137" i="23"/>
  <c r="E137" i="23"/>
  <c r="F129" i="23"/>
  <c r="E129" i="23"/>
  <c r="Z143" i="23"/>
  <c r="Y143" i="23"/>
  <c r="Z157" i="23"/>
  <c r="Y157" i="23"/>
  <c r="Z148" i="23"/>
  <c r="Y148" i="23"/>
  <c r="Z156" i="23"/>
  <c r="Y156" i="23"/>
  <c r="Z155" i="23"/>
  <c r="Y155" i="23"/>
  <c r="Z146" i="23"/>
  <c r="Y146" i="23"/>
  <c r="Z154" i="23"/>
  <c r="Y154" i="23"/>
  <c r="Z147" i="23"/>
  <c r="Y147" i="23"/>
  <c r="U131" i="23"/>
  <c r="T131" i="23"/>
  <c r="U122" i="23"/>
  <c r="T122" i="23"/>
  <c r="U130" i="23"/>
  <c r="T130" i="23"/>
  <c r="U133" i="23"/>
  <c r="T133" i="23"/>
  <c r="U124" i="23"/>
  <c r="T124" i="23"/>
  <c r="U132" i="23"/>
  <c r="T132" i="23"/>
  <c r="U125" i="23"/>
  <c r="T125" i="23"/>
  <c r="U144" i="23"/>
  <c r="T144" i="23"/>
  <c r="U154" i="23"/>
  <c r="T154" i="23"/>
  <c r="U145" i="23"/>
  <c r="T145" i="23"/>
  <c r="U153" i="23"/>
  <c r="T153" i="23"/>
  <c r="U156" i="23"/>
  <c r="T156" i="23"/>
  <c r="U147" i="23"/>
  <c r="T147" i="23"/>
  <c r="U159" i="23"/>
  <c r="T159" i="23"/>
  <c r="U151" i="23"/>
  <c r="T151" i="23"/>
  <c r="Z101" i="23"/>
  <c r="Y101" i="23"/>
  <c r="Y92" i="23"/>
  <c r="Z92" i="23"/>
  <c r="Y100" i="23"/>
  <c r="Z100" i="23"/>
  <c r="Z89" i="23"/>
  <c r="Y89" i="23"/>
  <c r="Z103" i="23"/>
  <c r="Y103" i="23"/>
  <c r="Y94" i="23"/>
  <c r="Z94" i="23"/>
  <c r="Y102" i="23"/>
  <c r="Z102" i="23"/>
  <c r="Z93" i="23"/>
  <c r="Y93" i="23"/>
  <c r="F132" i="23"/>
  <c r="E132" i="23"/>
  <c r="F123" i="23"/>
  <c r="E123" i="23"/>
  <c r="F131" i="23"/>
  <c r="E131" i="23"/>
  <c r="F130" i="23"/>
  <c r="E130" i="23"/>
  <c r="Y35" i="23"/>
  <c r="Z35" i="23"/>
  <c r="F133" i="23"/>
  <c r="E133" i="23"/>
  <c r="F124" i="23"/>
  <c r="E124" i="23"/>
  <c r="Z153" i="23"/>
  <c r="Y153" i="23"/>
  <c r="Z144" i="23"/>
  <c r="Y144" i="23"/>
  <c r="Z152" i="23"/>
  <c r="Y152" i="23"/>
  <c r="Z159" i="23"/>
  <c r="Y159" i="23"/>
  <c r="Z151" i="23"/>
  <c r="Y151" i="23"/>
  <c r="Z158" i="23"/>
  <c r="Y158" i="23"/>
  <c r="Z150" i="23"/>
  <c r="Y150" i="23"/>
  <c r="Z145" i="23"/>
  <c r="Y145" i="23"/>
  <c r="U121" i="23"/>
  <c r="T121" i="23"/>
  <c r="U135" i="23"/>
  <c r="T135" i="23"/>
  <c r="U126" i="23"/>
  <c r="T126" i="23"/>
  <c r="U134" i="23"/>
  <c r="T134" i="23"/>
  <c r="U137" i="23"/>
  <c r="T137" i="23"/>
  <c r="U129" i="23"/>
  <c r="T129" i="23"/>
  <c r="U136" i="23"/>
  <c r="T136" i="23"/>
  <c r="U128" i="23"/>
  <c r="T128" i="23"/>
  <c r="U123" i="23"/>
  <c r="T123" i="23"/>
  <c r="U158" i="23"/>
  <c r="T158" i="23"/>
  <c r="U150" i="23"/>
  <c r="T150" i="23"/>
  <c r="U157" i="23"/>
  <c r="T157" i="23"/>
  <c r="U148" i="23"/>
  <c r="T148" i="23"/>
  <c r="U152" i="23"/>
  <c r="T152" i="23"/>
  <c r="U143" i="23"/>
  <c r="T143" i="23"/>
  <c r="U155" i="23"/>
  <c r="T155" i="23"/>
  <c r="U146" i="23"/>
  <c r="T146" i="23"/>
  <c r="Z105" i="23"/>
  <c r="Y105" i="23"/>
  <c r="Z97" i="23"/>
  <c r="Y97" i="23"/>
  <c r="Y104" i="23"/>
  <c r="Z104" i="23"/>
  <c r="Y96" i="23"/>
  <c r="Z96" i="23"/>
  <c r="Z99" i="23"/>
  <c r="Y99" i="23"/>
  <c r="Y90" i="23"/>
  <c r="Z90" i="23"/>
  <c r="Y98" i="23"/>
  <c r="Z98" i="23"/>
  <c r="Z91" i="23"/>
  <c r="Y91" i="23"/>
  <c r="Z36" i="23"/>
  <c r="Y36" i="23"/>
  <c r="Z50" i="23"/>
  <c r="Y50" i="23"/>
  <c r="Z42" i="23"/>
  <c r="Y42" i="23"/>
  <c r="Z49" i="23"/>
  <c r="Y49" i="23"/>
  <c r="Z40" i="23"/>
  <c r="Y40" i="23"/>
  <c r="Z48" i="23"/>
  <c r="Y48" i="23"/>
  <c r="Y39" i="23"/>
  <c r="Z39" i="23"/>
  <c r="Z51" i="23"/>
  <c r="Y51" i="23"/>
  <c r="Z43" i="23"/>
  <c r="Y43" i="23"/>
  <c r="Z67" i="23"/>
  <c r="Y67" i="23"/>
  <c r="Z81" i="23"/>
  <c r="Y81" i="23"/>
  <c r="Z72" i="23"/>
  <c r="Y72" i="23"/>
  <c r="Z80" i="23"/>
  <c r="Y80" i="23"/>
  <c r="Z79" i="23"/>
  <c r="Y79" i="23"/>
  <c r="Z70" i="23"/>
  <c r="Y70" i="23"/>
  <c r="Z78" i="23"/>
  <c r="Y78" i="23"/>
  <c r="Y71" i="23"/>
  <c r="Z71" i="23"/>
  <c r="F77" i="23"/>
  <c r="E77" i="23"/>
  <c r="F68" i="23"/>
  <c r="E68" i="23"/>
  <c r="F76" i="23"/>
  <c r="E76" i="23"/>
  <c r="F79" i="23"/>
  <c r="E79" i="23"/>
  <c r="F70" i="23"/>
  <c r="E70" i="23"/>
  <c r="F78" i="23"/>
  <c r="E78" i="23"/>
  <c r="E71" i="23"/>
  <c r="F71" i="23"/>
  <c r="U68" i="23"/>
  <c r="T68" i="23"/>
  <c r="U78" i="23"/>
  <c r="T78" i="23"/>
  <c r="U69" i="23"/>
  <c r="T69" i="23"/>
  <c r="U77" i="23"/>
  <c r="T77" i="23"/>
  <c r="U80" i="23"/>
  <c r="T80" i="23"/>
  <c r="U71" i="23"/>
  <c r="T71" i="23"/>
  <c r="U83" i="23"/>
  <c r="T83" i="23"/>
  <c r="U75" i="23"/>
  <c r="T75" i="23"/>
  <c r="U47" i="23"/>
  <c r="T47" i="23"/>
  <c r="U38" i="23"/>
  <c r="T38" i="23"/>
  <c r="U46" i="23"/>
  <c r="T46" i="23"/>
  <c r="T35" i="23"/>
  <c r="U35" i="23"/>
  <c r="U49" i="23"/>
  <c r="T49" i="23"/>
  <c r="U40" i="23"/>
  <c r="T40" i="23"/>
  <c r="U48" i="23"/>
  <c r="T48" i="23"/>
  <c r="U39" i="23"/>
  <c r="T39" i="23"/>
  <c r="Z46" i="23"/>
  <c r="Y46" i="23"/>
  <c r="Y37" i="23"/>
  <c r="Z37" i="23"/>
  <c r="Z45" i="23"/>
  <c r="Y45" i="23"/>
  <c r="Z44" i="23"/>
  <c r="Y44" i="23"/>
  <c r="F121" i="23"/>
  <c r="E121" i="23"/>
  <c r="Z47" i="23"/>
  <c r="Y47" i="23"/>
  <c r="Z38" i="23"/>
  <c r="Y38" i="23"/>
  <c r="Z77" i="23"/>
  <c r="Y77" i="23"/>
  <c r="Z68" i="23"/>
  <c r="Y68" i="23"/>
  <c r="Z76" i="23"/>
  <c r="Y76" i="23"/>
  <c r="Z83" i="23"/>
  <c r="Y83" i="23"/>
  <c r="Z75" i="23"/>
  <c r="Y75" i="23"/>
  <c r="Z82" i="23"/>
  <c r="Y82" i="23"/>
  <c r="Z74" i="23"/>
  <c r="Y74" i="23"/>
  <c r="Y69" i="23"/>
  <c r="Z69" i="23"/>
  <c r="E67" i="23"/>
  <c r="F67" i="23"/>
  <c r="F81" i="23"/>
  <c r="E81" i="23"/>
  <c r="F72" i="23"/>
  <c r="E72" i="23"/>
  <c r="F80" i="23"/>
  <c r="E80" i="23"/>
  <c r="F83" i="23"/>
  <c r="E83" i="23"/>
  <c r="F75" i="23"/>
  <c r="E75" i="23"/>
  <c r="F82" i="23"/>
  <c r="E82" i="23"/>
  <c r="F74" i="23"/>
  <c r="E74" i="23"/>
  <c r="F69" i="23"/>
  <c r="E69" i="23"/>
  <c r="U82" i="23"/>
  <c r="T82" i="23"/>
  <c r="U74" i="23"/>
  <c r="T74" i="23"/>
  <c r="U81" i="23"/>
  <c r="T81" i="23"/>
  <c r="U72" i="23"/>
  <c r="T72" i="23"/>
  <c r="U76" i="23"/>
  <c r="T76" i="23"/>
  <c r="U67" i="23"/>
  <c r="T67" i="23"/>
  <c r="U79" i="23"/>
  <c r="T79" i="23"/>
  <c r="U70" i="23"/>
  <c r="T70" i="23"/>
  <c r="U51" i="23"/>
  <c r="T51" i="23"/>
  <c r="T43" i="23"/>
  <c r="U43" i="23"/>
  <c r="U50" i="23"/>
  <c r="T50" i="23"/>
  <c r="U42" i="23"/>
  <c r="T42" i="23"/>
  <c r="U45" i="23"/>
  <c r="T45" i="23"/>
  <c r="U36" i="23"/>
  <c r="T36" i="23"/>
  <c r="U44" i="23"/>
  <c r="T44" i="23"/>
  <c r="U37" i="23"/>
  <c r="T37" i="23"/>
  <c r="E35" i="16"/>
  <c r="E19" i="16"/>
  <c r="E17" i="16"/>
  <c r="E29" i="16"/>
  <c r="E36" i="16"/>
  <c r="P83" i="16"/>
  <c r="O83" i="16"/>
  <c r="O100" i="16"/>
  <c r="P100" i="16"/>
  <c r="O98" i="16"/>
  <c r="P98" i="16"/>
  <c r="Z50" i="16"/>
  <c r="Y50" i="16"/>
  <c r="Z47" i="16"/>
  <c r="Y47" i="16"/>
  <c r="I25" i="16"/>
  <c r="K25" i="16" s="1"/>
  <c r="F156" i="16"/>
  <c r="E156" i="16"/>
  <c r="F155" i="16"/>
  <c r="E155" i="16"/>
  <c r="K134" i="16"/>
  <c r="J134" i="16"/>
  <c r="K133" i="16"/>
  <c r="J133" i="16"/>
  <c r="K103" i="16"/>
  <c r="J103" i="16"/>
  <c r="K100" i="16"/>
  <c r="J100" i="16"/>
  <c r="Z156" i="16"/>
  <c r="Y156" i="16"/>
  <c r="Z155" i="16"/>
  <c r="Y155" i="16"/>
  <c r="U78" i="16"/>
  <c r="T78" i="16"/>
  <c r="U77" i="16"/>
  <c r="T77" i="16"/>
  <c r="Z129" i="16"/>
  <c r="Y129" i="16"/>
  <c r="Z137" i="16"/>
  <c r="Y137" i="16"/>
  <c r="Z134" i="16"/>
  <c r="Y134" i="16"/>
  <c r="U48" i="16"/>
  <c r="T48" i="16"/>
  <c r="U47" i="16"/>
  <c r="T47" i="16"/>
  <c r="P155" i="16"/>
  <c r="O155" i="16"/>
  <c r="Z97" i="16"/>
  <c r="Y97" i="16"/>
  <c r="P135" i="16"/>
  <c r="O135" i="16"/>
  <c r="Z76" i="16"/>
  <c r="Y76" i="16"/>
  <c r="K46" i="16"/>
  <c r="J46" i="16"/>
  <c r="U129" i="16"/>
  <c r="T129" i="16"/>
  <c r="U131" i="16"/>
  <c r="T131" i="16"/>
  <c r="F102" i="16"/>
  <c r="E102" i="16"/>
  <c r="P49" i="16"/>
  <c r="O49" i="16"/>
  <c r="K159" i="16"/>
  <c r="J159" i="16"/>
  <c r="F74" i="16"/>
  <c r="E74" i="16"/>
  <c r="P77" i="16"/>
  <c r="O77" i="16"/>
  <c r="O104" i="16"/>
  <c r="P104" i="16"/>
  <c r="O102" i="16"/>
  <c r="P102" i="16"/>
  <c r="Z42" i="16"/>
  <c r="Y42" i="16"/>
  <c r="Z45" i="16"/>
  <c r="Y45" i="16"/>
  <c r="I23" i="16"/>
  <c r="K23" i="16" s="1"/>
  <c r="I27" i="16"/>
  <c r="K27" i="16" s="1"/>
  <c r="F154" i="16"/>
  <c r="E154" i="16"/>
  <c r="F153" i="16"/>
  <c r="E153" i="16"/>
  <c r="K128" i="16"/>
  <c r="J128" i="16"/>
  <c r="K136" i="16"/>
  <c r="J136" i="16"/>
  <c r="K101" i="16"/>
  <c r="J101" i="16"/>
  <c r="K98" i="16"/>
  <c r="J98" i="16"/>
  <c r="Z150" i="16"/>
  <c r="Y150" i="16"/>
  <c r="Z158" i="16"/>
  <c r="Y158" i="16"/>
  <c r="Z157" i="16"/>
  <c r="Y157" i="16"/>
  <c r="U80" i="16"/>
  <c r="T80" i="16"/>
  <c r="U79" i="16"/>
  <c r="T79" i="16"/>
  <c r="Z135" i="16"/>
  <c r="Y135" i="16"/>
  <c r="Z132" i="16"/>
  <c r="Y132" i="16"/>
  <c r="U46" i="16"/>
  <c r="T46" i="16"/>
  <c r="U45" i="16"/>
  <c r="T45" i="16"/>
  <c r="P154" i="16"/>
  <c r="O154" i="16"/>
  <c r="P152" i="16"/>
  <c r="O152" i="16"/>
  <c r="Z96" i="16"/>
  <c r="Y96" i="16"/>
  <c r="Z101" i="16"/>
  <c r="Y101" i="16"/>
  <c r="Z103" i="16"/>
  <c r="Y103" i="16"/>
  <c r="K75" i="16"/>
  <c r="J75" i="16"/>
  <c r="K79" i="16"/>
  <c r="J79" i="16"/>
  <c r="D21" i="16"/>
  <c r="F21" i="16" s="1"/>
  <c r="D25" i="16"/>
  <c r="F25" i="16" s="1"/>
  <c r="D27" i="16"/>
  <c r="F27" i="16" s="1"/>
  <c r="P128" i="16"/>
  <c r="O128" i="16"/>
  <c r="P137" i="16"/>
  <c r="O137" i="16"/>
  <c r="Z82" i="16"/>
  <c r="Y82" i="16"/>
  <c r="Z77" i="16"/>
  <c r="Y77" i="16"/>
  <c r="Z81" i="16"/>
  <c r="Y81" i="16"/>
  <c r="K45" i="16"/>
  <c r="J45" i="16"/>
  <c r="K47" i="16"/>
  <c r="J47" i="16"/>
  <c r="T128" i="16"/>
  <c r="U128" i="16"/>
  <c r="T134" i="16"/>
  <c r="U134" i="16"/>
  <c r="F100" i="16"/>
  <c r="E100" i="16"/>
  <c r="P42" i="16"/>
  <c r="O42" i="16"/>
  <c r="P37" i="16"/>
  <c r="O37" i="16"/>
  <c r="P124" i="16"/>
  <c r="O124" i="16"/>
  <c r="P93" i="16"/>
  <c r="O93" i="16"/>
  <c r="U158" i="16"/>
  <c r="T158" i="16"/>
  <c r="I22" i="16"/>
  <c r="K22" i="16" s="1"/>
  <c r="P79" i="16"/>
  <c r="O79" i="16"/>
  <c r="F90" i="16"/>
  <c r="E90" i="16"/>
  <c r="P121" i="16"/>
  <c r="O121" i="16"/>
  <c r="F69" i="16"/>
  <c r="E69" i="16"/>
  <c r="F145" i="16"/>
  <c r="E145" i="16"/>
  <c r="F125" i="16"/>
  <c r="E125" i="16"/>
  <c r="P71" i="16"/>
  <c r="O71" i="16"/>
  <c r="U50" i="16"/>
  <c r="T50" i="16"/>
  <c r="F133" i="16"/>
  <c r="E133" i="16"/>
  <c r="Z105" i="16"/>
  <c r="Y105" i="16"/>
  <c r="P74" i="16"/>
  <c r="O74" i="16"/>
  <c r="P81" i="16"/>
  <c r="O81" i="16"/>
  <c r="P99" i="16"/>
  <c r="O99" i="16"/>
  <c r="P97" i="16"/>
  <c r="O97" i="16"/>
  <c r="Z49" i="16"/>
  <c r="Y49" i="16"/>
  <c r="I21" i="16"/>
  <c r="K21" i="16" s="1"/>
  <c r="F152" i="16"/>
  <c r="E152" i="16"/>
  <c r="F151" i="16"/>
  <c r="E151" i="16"/>
  <c r="K130" i="16"/>
  <c r="J130" i="16"/>
  <c r="K129" i="16"/>
  <c r="J129" i="16"/>
  <c r="K99" i="16"/>
  <c r="J99" i="16"/>
  <c r="K96" i="16"/>
  <c r="J96" i="16"/>
  <c r="Z152" i="16"/>
  <c r="Y152" i="16"/>
  <c r="Z151" i="16"/>
  <c r="Y151" i="16"/>
  <c r="U74" i="16"/>
  <c r="T74" i="16"/>
  <c r="U82" i="16"/>
  <c r="T82" i="16"/>
  <c r="U81" i="16"/>
  <c r="T81" i="16"/>
  <c r="Z133" i="16"/>
  <c r="Y133" i="16"/>
  <c r="Z130" i="16"/>
  <c r="Y130" i="16"/>
  <c r="U44" i="16"/>
  <c r="T44" i="16"/>
  <c r="U43" i="16"/>
  <c r="T43" i="16"/>
  <c r="P150" i="16"/>
  <c r="O150" i="16"/>
  <c r="P157" i="16"/>
  <c r="O157" i="16"/>
  <c r="Z99" i="16"/>
  <c r="Y99" i="16"/>
  <c r="K74" i="16"/>
  <c r="J74" i="16"/>
  <c r="K78" i="16"/>
  <c r="J78" i="16"/>
  <c r="D24" i="16"/>
  <c r="F24" i="16" s="1"/>
  <c r="P133" i="16"/>
  <c r="O133" i="16"/>
  <c r="Z83" i="16"/>
  <c r="Y83" i="16"/>
  <c r="Z80" i="16"/>
  <c r="Y80" i="16"/>
  <c r="K50" i="16"/>
  <c r="J50" i="16"/>
  <c r="F104" i="16"/>
  <c r="E104" i="16"/>
  <c r="P43" i="16"/>
  <c r="O43" i="16"/>
  <c r="J150" i="16"/>
  <c r="K150" i="16"/>
  <c r="U103" i="16"/>
  <c r="T103" i="16"/>
  <c r="U101" i="16"/>
  <c r="T101" i="16"/>
  <c r="F78" i="16"/>
  <c r="E78" i="16"/>
  <c r="O96" i="16"/>
  <c r="P96" i="16"/>
  <c r="P103" i="16"/>
  <c r="O103" i="16"/>
  <c r="P101" i="16"/>
  <c r="O101" i="16"/>
  <c r="Z43" i="16"/>
  <c r="Y43" i="16"/>
  <c r="F150" i="16"/>
  <c r="E150" i="16"/>
  <c r="F158" i="16"/>
  <c r="E158" i="16"/>
  <c r="F157" i="16"/>
  <c r="E157" i="16"/>
  <c r="K132" i="16"/>
  <c r="J132" i="16"/>
  <c r="K131" i="16"/>
  <c r="J131" i="16"/>
  <c r="K135" i="16"/>
  <c r="J135" i="16"/>
  <c r="K97" i="16"/>
  <c r="J97" i="16"/>
  <c r="K105" i="16"/>
  <c r="J105" i="16"/>
  <c r="K102" i="16"/>
  <c r="J102" i="16"/>
  <c r="Z154" i="16"/>
  <c r="Y154" i="16"/>
  <c r="Z153" i="16"/>
  <c r="Y153" i="16"/>
  <c r="U76" i="16"/>
  <c r="T76" i="16"/>
  <c r="U75" i="16"/>
  <c r="T75" i="16"/>
  <c r="Z131" i="16"/>
  <c r="Y131" i="16"/>
  <c r="Z128" i="16"/>
  <c r="Y128" i="16"/>
  <c r="U42" i="16"/>
  <c r="T42" i="16"/>
  <c r="U51" i="16"/>
  <c r="T51" i="16"/>
  <c r="U49" i="16"/>
  <c r="T49" i="16"/>
  <c r="P151" i="16"/>
  <c r="O151" i="16"/>
  <c r="P153" i="16"/>
  <c r="O153" i="16"/>
  <c r="Z104" i="16"/>
  <c r="Y104" i="16"/>
  <c r="Z102" i="16"/>
  <c r="Y102" i="16"/>
  <c r="K83" i="16"/>
  <c r="J83" i="16"/>
  <c r="K77" i="16"/>
  <c r="J77" i="16"/>
  <c r="K81" i="16"/>
  <c r="J81" i="16"/>
  <c r="D23" i="16"/>
  <c r="F23" i="16" s="1"/>
  <c r="P131" i="16"/>
  <c r="O131" i="16"/>
  <c r="P129" i="16"/>
  <c r="O129" i="16"/>
  <c r="P134" i="16"/>
  <c r="O134" i="16"/>
  <c r="Z75" i="16"/>
  <c r="Y75" i="16"/>
  <c r="Z79" i="16"/>
  <c r="Y79" i="16"/>
  <c r="K43" i="16"/>
  <c r="J43" i="16"/>
  <c r="K49" i="16"/>
  <c r="J49" i="16"/>
  <c r="T136" i="16"/>
  <c r="U136" i="16"/>
  <c r="U133" i="16"/>
  <c r="T133" i="16"/>
  <c r="U135" i="16"/>
  <c r="T135" i="16"/>
  <c r="F97" i="16"/>
  <c r="E97" i="16"/>
  <c r="F98" i="16"/>
  <c r="E98" i="16"/>
  <c r="F99" i="16"/>
  <c r="E99" i="16"/>
  <c r="P44" i="16"/>
  <c r="O44" i="16"/>
  <c r="P46" i="16"/>
  <c r="O46" i="16"/>
  <c r="P48" i="16"/>
  <c r="O48" i="16"/>
  <c r="P50" i="16"/>
  <c r="O50" i="16"/>
  <c r="K157" i="16"/>
  <c r="J157" i="16"/>
  <c r="J154" i="16"/>
  <c r="K154" i="16"/>
  <c r="K155" i="16"/>
  <c r="J155" i="16"/>
  <c r="J152" i="16"/>
  <c r="K152" i="16"/>
  <c r="U99" i="16"/>
  <c r="T99" i="16"/>
  <c r="T96" i="16"/>
  <c r="U96" i="16"/>
  <c r="U97" i="16"/>
  <c r="T97" i="16"/>
  <c r="U105" i="16"/>
  <c r="T105" i="16"/>
  <c r="T102" i="16"/>
  <c r="U102" i="16"/>
  <c r="F82" i="16"/>
  <c r="E82" i="16"/>
  <c r="F75" i="16"/>
  <c r="E75" i="16"/>
  <c r="F77" i="16"/>
  <c r="E77" i="16"/>
  <c r="F79" i="16"/>
  <c r="E79" i="16"/>
  <c r="F81" i="16"/>
  <c r="E81" i="16"/>
  <c r="P158" i="16"/>
  <c r="O158" i="16"/>
  <c r="P156" i="16"/>
  <c r="O156" i="16"/>
  <c r="Z100" i="16"/>
  <c r="Y100" i="16"/>
  <c r="Z98" i="16"/>
  <c r="Y98" i="16"/>
  <c r="K82" i="16"/>
  <c r="J82" i="16"/>
  <c r="K76" i="16"/>
  <c r="J76" i="16"/>
  <c r="K80" i="16"/>
  <c r="J80" i="16"/>
  <c r="P132" i="16"/>
  <c r="O132" i="16"/>
  <c r="P130" i="16"/>
  <c r="O130" i="16"/>
  <c r="Z74" i="16"/>
  <c r="Y74" i="16"/>
  <c r="Z78" i="16"/>
  <c r="Y78" i="16"/>
  <c r="K42" i="16"/>
  <c r="J42" i="16"/>
  <c r="K44" i="16"/>
  <c r="J44" i="16"/>
  <c r="K48" i="16"/>
  <c r="J48" i="16"/>
  <c r="T132" i="16"/>
  <c r="U132" i="16"/>
  <c r="T130" i="16"/>
  <c r="U130" i="16"/>
  <c r="F96" i="16"/>
  <c r="E96" i="16"/>
  <c r="F101" i="16"/>
  <c r="E101" i="16"/>
  <c r="F103" i="16"/>
  <c r="E103" i="16"/>
  <c r="P45" i="16"/>
  <c r="O45" i="16"/>
  <c r="P47" i="16"/>
  <c r="O47" i="16"/>
  <c r="K153" i="16"/>
  <c r="J153" i="16"/>
  <c r="K151" i="16"/>
  <c r="J151" i="16"/>
  <c r="J156" i="16"/>
  <c r="K156" i="16"/>
  <c r="T100" i="16"/>
  <c r="U100" i="16"/>
  <c r="T98" i="16"/>
  <c r="U98" i="16"/>
  <c r="F83" i="16"/>
  <c r="E83" i="16"/>
  <c r="F76" i="16"/>
  <c r="E76" i="16"/>
  <c r="F80" i="16"/>
  <c r="E80" i="16"/>
  <c r="F93" i="16"/>
  <c r="E93" i="16"/>
  <c r="J144" i="16"/>
  <c r="K144" i="16"/>
  <c r="K126" i="16"/>
  <c r="J126" i="16"/>
  <c r="U71" i="16"/>
  <c r="T71" i="16"/>
  <c r="U155" i="16"/>
  <c r="T155" i="16"/>
  <c r="T122" i="16"/>
  <c r="U122" i="16"/>
  <c r="K68" i="16"/>
  <c r="J68" i="16"/>
  <c r="T104" i="16"/>
  <c r="U104" i="16"/>
  <c r="Z143" i="16"/>
  <c r="Y143" i="16"/>
  <c r="K125" i="16"/>
  <c r="J125" i="16"/>
  <c r="U144" i="16"/>
  <c r="T144" i="16"/>
  <c r="K104" i="16"/>
  <c r="J104" i="16"/>
  <c r="U39" i="16"/>
  <c r="T39" i="16"/>
  <c r="P78" i="16"/>
  <c r="O78" i="16"/>
  <c r="F130" i="16"/>
  <c r="E130" i="16"/>
  <c r="S130" i="21"/>
  <c r="U130" i="21" s="1"/>
  <c r="S128" i="21"/>
  <c r="U128" i="21" s="1"/>
  <c r="S137" i="21"/>
  <c r="U137" i="21" s="1"/>
  <c r="S125" i="21"/>
  <c r="U125" i="21" s="1"/>
  <c r="S122" i="21"/>
  <c r="U122" i="21" s="1"/>
  <c r="S152" i="21"/>
  <c r="U152" i="21" s="1"/>
  <c r="S150" i="21"/>
  <c r="U150" i="21" s="1"/>
  <c r="S157" i="21"/>
  <c r="U157" i="21" s="1"/>
  <c r="S146" i="21"/>
  <c r="U146" i="21" s="1"/>
  <c r="S144" i="21"/>
  <c r="U144" i="21" s="1"/>
  <c r="S151" i="21"/>
  <c r="U151" i="21" s="1"/>
  <c r="S145" i="21"/>
  <c r="U145" i="21" s="1"/>
  <c r="S155" i="21"/>
  <c r="U155" i="21" s="1"/>
  <c r="S131" i="21"/>
  <c r="U131" i="21" s="1"/>
  <c r="S136" i="21"/>
  <c r="U136" i="21" s="1"/>
  <c r="S135" i="21"/>
  <c r="U135" i="21" s="1"/>
  <c r="S123" i="21"/>
  <c r="U123" i="21" s="1"/>
  <c r="S104" i="21"/>
  <c r="U104" i="21" s="1"/>
  <c r="S99" i="21"/>
  <c r="U99" i="21" s="1"/>
  <c r="S94" i="21"/>
  <c r="U94" i="21" s="1"/>
  <c r="S96" i="21"/>
  <c r="U96" i="21" s="1"/>
  <c r="S97" i="21"/>
  <c r="U97" i="21" s="1"/>
  <c r="S133" i="21"/>
  <c r="U133" i="21" s="1"/>
  <c r="S129" i="21"/>
  <c r="U129" i="21" s="1"/>
  <c r="S134" i="21"/>
  <c r="U134" i="21" s="1"/>
  <c r="S156" i="21"/>
  <c r="U156" i="21" s="1"/>
  <c r="S153" i="21"/>
  <c r="U153" i="21" s="1"/>
  <c r="S143" i="21"/>
  <c r="U143" i="21" s="1"/>
  <c r="S147" i="21"/>
  <c r="U147" i="21" s="1"/>
  <c r="S154" i="21"/>
  <c r="U154" i="21" s="1"/>
  <c r="S159" i="21"/>
  <c r="U159" i="21" s="1"/>
  <c r="S158" i="21"/>
  <c r="U158" i="21" s="1"/>
  <c r="S148" i="21"/>
  <c r="U148" i="21" s="1"/>
  <c r="S121" i="21"/>
  <c r="U121" i="21" s="1"/>
  <c r="S126" i="21"/>
  <c r="U126" i="21" s="1"/>
  <c r="S132" i="21"/>
  <c r="U132" i="21" s="1"/>
  <c r="S124" i="21"/>
  <c r="U124" i="21" s="1"/>
  <c r="S100" i="21"/>
  <c r="U100" i="21" s="1"/>
  <c r="S103" i="21"/>
  <c r="U103" i="21" s="1"/>
  <c r="S98" i="21"/>
  <c r="U98" i="21" s="1"/>
  <c r="S101" i="21"/>
  <c r="U101" i="21" s="1"/>
  <c r="S102" i="21"/>
  <c r="U102" i="21" s="1"/>
  <c r="S105" i="21"/>
  <c r="U105" i="21" s="1"/>
  <c r="S89" i="21"/>
  <c r="U89" i="21" s="1"/>
  <c r="S92" i="21"/>
  <c r="U92" i="21" s="1"/>
  <c r="S93" i="21"/>
  <c r="U93" i="21" s="1"/>
  <c r="S90" i="21"/>
  <c r="U90" i="21" s="1"/>
  <c r="S91" i="21"/>
  <c r="U91" i="21" s="1"/>
  <c r="D38" i="21"/>
  <c r="F38" i="21" s="1"/>
  <c r="D42" i="21"/>
  <c r="F42" i="21" s="1"/>
  <c r="D48" i="21"/>
  <c r="F48" i="21" s="1"/>
  <c r="D49" i="21"/>
  <c r="F49" i="21" s="1"/>
  <c r="D40" i="21"/>
  <c r="F40" i="21" s="1"/>
  <c r="D50" i="21"/>
  <c r="F50" i="21" s="1"/>
  <c r="D39" i="21"/>
  <c r="F39" i="21" s="1"/>
  <c r="D51" i="21"/>
  <c r="F51" i="21" s="1"/>
  <c r="D47" i="21"/>
  <c r="F47" i="21" s="1"/>
  <c r="E146" i="21"/>
  <c r="D35" i="21"/>
  <c r="F35" i="21" s="1"/>
  <c r="D37" i="21"/>
  <c r="F37" i="21" s="1"/>
  <c r="D21" i="21"/>
  <c r="F21" i="21" s="1"/>
  <c r="D15" i="21"/>
  <c r="F15" i="21" s="1"/>
  <c r="D26" i="21"/>
  <c r="F26" i="21" s="1"/>
  <c r="D22" i="21"/>
  <c r="F22" i="21" s="1"/>
  <c r="D17" i="21"/>
  <c r="F17" i="21" s="1"/>
  <c r="D27" i="21"/>
  <c r="F27" i="21" s="1"/>
  <c r="D16" i="21"/>
  <c r="F16" i="21" s="1"/>
  <c r="D36" i="21"/>
  <c r="F36" i="21" s="1"/>
  <c r="D23" i="21"/>
  <c r="F23" i="21" s="1"/>
  <c r="D28" i="21"/>
  <c r="F28" i="21" s="1"/>
  <c r="D20" i="21"/>
  <c r="F20" i="21" s="1"/>
  <c r="D24" i="21"/>
  <c r="F24" i="21" s="1"/>
  <c r="D29" i="21"/>
  <c r="F29" i="21" s="1"/>
  <c r="D25" i="21"/>
  <c r="F25" i="21" s="1"/>
  <c r="D18" i="21"/>
  <c r="F18" i="21" s="1"/>
  <c r="I36" i="21"/>
  <c r="K36" i="21" s="1"/>
  <c r="I22" i="21"/>
  <c r="K22" i="21" s="1"/>
  <c r="I26" i="21"/>
  <c r="K26" i="21" s="1"/>
  <c r="I17" i="21"/>
  <c r="K17" i="21" s="1"/>
  <c r="I16" i="21"/>
  <c r="K16" i="21" s="1"/>
  <c r="I23" i="21"/>
  <c r="K23" i="21" s="1"/>
  <c r="I27" i="21"/>
  <c r="K27" i="21" s="1"/>
  <c r="I15" i="21"/>
  <c r="K15" i="21" s="1"/>
  <c r="I28" i="21"/>
  <c r="K28" i="21" s="1"/>
  <c r="I21" i="21"/>
  <c r="K21" i="21" s="1"/>
  <c r="I29" i="21"/>
  <c r="K29" i="21" s="1"/>
  <c r="I45" i="21"/>
  <c r="K45" i="21" s="1"/>
  <c r="I49" i="21"/>
  <c r="K49" i="21" s="1"/>
  <c r="I44" i="21"/>
  <c r="K44" i="21" s="1"/>
  <c r="I40" i="21"/>
  <c r="K40" i="21" s="1"/>
  <c r="I46" i="21"/>
  <c r="K46" i="21" s="1"/>
  <c r="J129" i="21"/>
  <c r="J96" i="21"/>
  <c r="I39" i="21"/>
  <c r="K39" i="21" s="1"/>
  <c r="I43" i="21"/>
  <c r="K43" i="21" s="1"/>
  <c r="I47" i="21"/>
  <c r="K47" i="21" s="1"/>
  <c r="I51" i="21"/>
  <c r="K51" i="21" s="1"/>
  <c r="I48" i="21"/>
  <c r="K48" i="21" s="1"/>
  <c r="I38" i="21"/>
  <c r="K38" i="21" s="1"/>
  <c r="I50" i="21"/>
  <c r="K50" i="21" s="1"/>
  <c r="I37" i="21"/>
  <c r="K37" i="21" s="1"/>
  <c r="I35" i="21"/>
  <c r="K35" i="21" s="1"/>
  <c r="I24" i="21"/>
  <c r="K24" i="21" s="1"/>
  <c r="I20" i="21"/>
  <c r="K20" i="21" s="1"/>
  <c r="I25" i="21"/>
  <c r="K25" i="21" s="1"/>
  <c r="I18" i="21"/>
  <c r="K18" i="21" s="1"/>
  <c r="J105" i="21"/>
  <c r="J132" i="21"/>
  <c r="X35" i="21"/>
  <c r="E38" i="16"/>
  <c r="E48" i="16"/>
  <c r="J18" i="16"/>
  <c r="E47" i="16"/>
  <c r="E20" i="16"/>
  <c r="E44" i="16"/>
  <c r="E43" i="16"/>
  <c r="E22" i="16"/>
  <c r="E28" i="16"/>
  <c r="Y94" i="21"/>
  <c r="Y36" i="21"/>
  <c r="E102" i="21"/>
  <c r="T130" i="21"/>
  <c r="E101" i="21"/>
  <c r="E96" i="21"/>
  <c r="E103" i="21"/>
  <c r="O155" i="21"/>
  <c r="T128" i="21"/>
  <c r="T137" i="21"/>
  <c r="T125" i="21"/>
  <c r="T122" i="21"/>
  <c r="J100" i="21"/>
  <c r="J103" i="21"/>
  <c r="J104" i="21"/>
  <c r="E153" i="21"/>
  <c r="E143" i="21"/>
  <c r="T35" i="21"/>
  <c r="J136" i="21"/>
  <c r="Y129" i="21"/>
  <c r="Y121" i="21"/>
  <c r="Y125" i="21"/>
  <c r="Y133" i="21"/>
  <c r="Y122" i="21"/>
  <c r="Y126" i="21"/>
  <c r="Y105" i="21"/>
  <c r="O151" i="21"/>
  <c r="O156" i="21"/>
  <c r="T152" i="21"/>
  <c r="T150" i="21"/>
  <c r="T157" i="21"/>
  <c r="T146" i="21"/>
  <c r="T144" i="21"/>
  <c r="T151" i="21"/>
  <c r="T145" i="21"/>
  <c r="T155" i="21"/>
  <c r="T131" i="21"/>
  <c r="T136" i="21"/>
  <c r="T135" i="21"/>
  <c r="T123" i="21"/>
  <c r="Y99" i="21"/>
  <c r="Y104" i="21"/>
  <c r="Y103" i="21"/>
  <c r="E136" i="21"/>
  <c r="E130" i="21"/>
  <c r="E128" i="21"/>
  <c r="E135" i="21"/>
  <c r="E124" i="21"/>
  <c r="E132" i="21"/>
  <c r="E122" i="21"/>
  <c r="E137" i="21"/>
  <c r="O101" i="21"/>
  <c r="O98" i="21"/>
  <c r="O153" i="21"/>
  <c r="O158" i="21"/>
  <c r="O157" i="21"/>
  <c r="O145" i="21"/>
  <c r="E99" i="21"/>
  <c r="T104" i="21"/>
  <c r="T99" i="21"/>
  <c r="T94" i="21"/>
  <c r="T96" i="21"/>
  <c r="T97" i="21"/>
  <c r="J156" i="21"/>
  <c r="J153" i="21"/>
  <c r="J143" i="21"/>
  <c r="J147" i="21"/>
  <c r="J158" i="21"/>
  <c r="J155" i="21"/>
  <c r="J144" i="21"/>
  <c r="J148" i="21"/>
  <c r="O36" i="21"/>
  <c r="J36" i="21"/>
  <c r="O130" i="21"/>
  <c r="O128" i="21"/>
  <c r="O135" i="21"/>
  <c r="O124" i="21"/>
  <c r="O132" i="21"/>
  <c r="O129" i="21"/>
  <c r="O137" i="21"/>
  <c r="O123" i="21"/>
  <c r="E35" i="21"/>
  <c r="E37" i="21"/>
  <c r="E21" i="21"/>
  <c r="E15" i="21"/>
  <c r="E26" i="21"/>
  <c r="E22" i="21"/>
  <c r="E17" i="21"/>
  <c r="E27" i="21"/>
  <c r="E16" i="21"/>
  <c r="J22" i="21"/>
  <c r="J26" i="21"/>
  <c r="J17" i="21"/>
  <c r="J16" i="21"/>
  <c r="J23" i="21"/>
  <c r="J27" i="21"/>
  <c r="J15" i="21"/>
  <c r="J28" i="21"/>
  <c r="J21" i="21"/>
  <c r="J29" i="21"/>
  <c r="O150" i="21"/>
  <c r="E97" i="21"/>
  <c r="E98" i="21"/>
  <c r="O105" i="21"/>
  <c r="Y98" i="21"/>
  <c r="T133" i="21"/>
  <c r="T129" i="21"/>
  <c r="T134" i="21"/>
  <c r="E100" i="21"/>
  <c r="O147" i="21"/>
  <c r="J99" i="21"/>
  <c r="E158" i="21"/>
  <c r="E148" i="21"/>
  <c r="T36" i="21"/>
  <c r="J131" i="21"/>
  <c r="Y37" i="21"/>
  <c r="Y132" i="21"/>
  <c r="Y135" i="21"/>
  <c r="Y124" i="21"/>
  <c r="Y136" i="21"/>
  <c r="Y137" i="21"/>
  <c r="Y123" i="21"/>
  <c r="Y97" i="21"/>
  <c r="Y102" i="21"/>
  <c r="O159" i="21"/>
  <c r="T156" i="21"/>
  <c r="T153" i="21"/>
  <c r="T143" i="21"/>
  <c r="T147" i="21"/>
  <c r="T154" i="21"/>
  <c r="T159" i="21"/>
  <c r="T158" i="21"/>
  <c r="T148" i="21"/>
  <c r="T121" i="21"/>
  <c r="T126" i="21"/>
  <c r="T132" i="21"/>
  <c r="T124" i="21"/>
  <c r="Y100" i="21"/>
  <c r="E133" i="21"/>
  <c r="E134" i="21"/>
  <c r="E131" i="21"/>
  <c r="E121" i="21"/>
  <c r="E125" i="21"/>
  <c r="E129" i="21"/>
  <c r="E126" i="21"/>
  <c r="E123" i="21"/>
  <c r="O96" i="21"/>
  <c r="O143" i="21"/>
  <c r="O148" i="21"/>
  <c r="O154" i="21"/>
  <c r="O146" i="21"/>
  <c r="E104" i="21"/>
  <c r="T100" i="21"/>
  <c r="T103" i="21"/>
  <c r="T98" i="21"/>
  <c r="T101" i="21"/>
  <c r="T102" i="21"/>
  <c r="T105" i="21"/>
  <c r="J152" i="21"/>
  <c r="J150" i="21"/>
  <c r="J157" i="21"/>
  <c r="J146" i="21"/>
  <c r="J154" i="21"/>
  <c r="J151" i="21"/>
  <c r="J159" i="21"/>
  <c r="J145" i="21"/>
  <c r="O35" i="21"/>
  <c r="O37" i="21"/>
  <c r="J37" i="21"/>
  <c r="J35" i="21"/>
  <c r="O134" i="21"/>
  <c r="O131" i="21"/>
  <c r="O121" i="21"/>
  <c r="O125" i="21"/>
  <c r="O136" i="21"/>
  <c r="O133" i="21"/>
  <c r="O122" i="21"/>
  <c r="O126" i="21"/>
  <c r="E36" i="21"/>
  <c r="E23" i="21"/>
  <c r="E28" i="21"/>
  <c r="E20" i="21"/>
  <c r="E24" i="21"/>
  <c r="E29" i="21"/>
  <c r="E25" i="21"/>
  <c r="E18" i="21"/>
  <c r="J24" i="21"/>
  <c r="J20" i="21"/>
  <c r="J25" i="21"/>
  <c r="J18" i="21"/>
  <c r="Y40" i="21"/>
  <c r="O74" i="21"/>
  <c r="T77" i="21"/>
  <c r="O91" i="21"/>
  <c r="Y91" i="21"/>
  <c r="J89" i="21"/>
  <c r="T44" i="21"/>
  <c r="T40" i="21"/>
  <c r="T51" i="21"/>
  <c r="T50" i="21"/>
  <c r="J68" i="21"/>
  <c r="J80" i="21"/>
  <c r="J70" i="21"/>
  <c r="J82" i="21"/>
  <c r="J71" i="21"/>
  <c r="Y39" i="21"/>
  <c r="Y49" i="21"/>
  <c r="Y43" i="21"/>
  <c r="Y50" i="21"/>
  <c r="Y46" i="21"/>
  <c r="O80" i="21"/>
  <c r="O77" i="21"/>
  <c r="O81" i="21"/>
  <c r="O70" i="21"/>
  <c r="O67" i="21"/>
  <c r="O71" i="21"/>
  <c r="O78" i="21"/>
  <c r="Y90" i="21"/>
  <c r="E89" i="21"/>
  <c r="E71" i="21"/>
  <c r="E76" i="21"/>
  <c r="E80" i="21"/>
  <c r="E75" i="21"/>
  <c r="E72" i="21"/>
  <c r="E77" i="21"/>
  <c r="E67" i="21"/>
  <c r="E68" i="21"/>
  <c r="T89" i="21"/>
  <c r="T92" i="21"/>
  <c r="T93" i="21"/>
  <c r="T83" i="21"/>
  <c r="T82" i="21"/>
  <c r="T78" i="21"/>
  <c r="T68" i="21"/>
  <c r="T69" i="21"/>
  <c r="T79" i="21"/>
  <c r="O40" i="21"/>
  <c r="O50" i="21"/>
  <c r="O48" i="21"/>
  <c r="O39" i="21"/>
  <c r="O42" i="21"/>
  <c r="J39" i="21"/>
  <c r="J43" i="21"/>
  <c r="J47" i="21"/>
  <c r="J51" i="21"/>
  <c r="J48" i="21"/>
  <c r="J38" i="21"/>
  <c r="J50" i="21"/>
  <c r="Y69" i="21"/>
  <c r="Y78" i="21"/>
  <c r="Y82" i="21"/>
  <c r="Y79" i="21"/>
  <c r="Y70" i="21"/>
  <c r="Y81" i="21"/>
  <c r="Y83" i="21"/>
  <c r="E38" i="21"/>
  <c r="E42" i="21"/>
  <c r="E48" i="21"/>
  <c r="E49" i="21"/>
  <c r="Y38" i="21"/>
  <c r="T45" i="21"/>
  <c r="E74" i="21"/>
  <c r="T72" i="21"/>
  <c r="O45" i="21"/>
  <c r="T76" i="21"/>
  <c r="E92" i="21"/>
  <c r="E90" i="21"/>
  <c r="J90" i="21"/>
  <c r="J94" i="21"/>
  <c r="J93" i="21"/>
  <c r="T48" i="21"/>
  <c r="T46" i="21"/>
  <c r="T38" i="21"/>
  <c r="J72" i="21"/>
  <c r="J83" i="21"/>
  <c r="J69" i="21"/>
  <c r="J67" i="21"/>
  <c r="J78" i="21"/>
  <c r="J74" i="21"/>
  <c r="Y42" i="21"/>
  <c r="Y47" i="21"/>
  <c r="Y48" i="21"/>
  <c r="O76" i="21"/>
  <c r="O75" i="21"/>
  <c r="O79" i="21"/>
  <c r="O72" i="21"/>
  <c r="O68" i="21"/>
  <c r="O83" i="21"/>
  <c r="O69" i="21"/>
  <c r="O82" i="21"/>
  <c r="Y89" i="21"/>
  <c r="Y93" i="21"/>
  <c r="Y92" i="21"/>
  <c r="O92" i="21"/>
  <c r="E93" i="21"/>
  <c r="E69" i="21"/>
  <c r="E78" i="21"/>
  <c r="E82" i="21"/>
  <c r="E79" i="21"/>
  <c r="E70" i="21"/>
  <c r="E81" i="21"/>
  <c r="E83" i="21"/>
  <c r="T90" i="21"/>
  <c r="T91" i="21"/>
  <c r="T67" i="21"/>
  <c r="T74" i="21"/>
  <c r="T80" i="21"/>
  <c r="T70" i="21"/>
  <c r="T71" i="21"/>
  <c r="T81" i="21"/>
  <c r="O43" i="21"/>
  <c r="O38" i="21"/>
  <c r="O51" i="21"/>
  <c r="O49" i="21"/>
  <c r="O47" i="21"/>
  <c r="J45" i="21"/>
  <c r="J49" i="21"/>
  <c r="J44" i="21"/>
  <c r="J40" i="21"/>
  <c r="J46" i="21"/>
  <c r="Y71" i="21"/>
  <c r="Y76" i="21"/>
  <c r="Y80" i="21"/>
  <c r="Y75" i="21"/>
  <c r="Y72" i="21"/>
  <c r="Y77" i="21"/>
  <c r="Y67" i="21"/>
  <c r="Y68" i="21"/>
  <c r="E40" i="21"/>
  <c r="E50" i="21"/>
  <c r="E39" i="21"/>
  <c r="E51" i="21"/>
  <c r="E47" i="21"/>
  <c r="E26" i="16"/>
  <c r="E50" i="16"/>
  <c r="E42" i="16"/>
  <c r="E49" i="16"/>
  <c r="E46" i="16"/>
  <c r="E45" i="16"/>
  <c r="E24" i="16" l="1"/>
  <c r="J21" i="16"/>
  <c r="J22" i="16"/>
  <c r="E27" i="16"/>
  <c r="E25" i="16"/>
  <c r="E21" i="16"/>
  <c r="J27" i="16"/>
  <c r="J23" i="16"/>
  <c r="J25" i="16"/>
  <c r="E23" i="16"/>
  <c r="Y35" i="21"/>
  <c r="Z35" i="21"/>
</calcChain>
</file>

<file path=xl/sharedStrings.xml><?xml version="1.0" encoding="utf-8"?>
<sst xmlns="http://schemas.openxmlformats.org/spreadsheetml/2006/main" count="1277" uniqueCount="119">
  <si>
    <t>Turvannstemperatur:</t>
  </si>
  <si>
    <t>°C</t>
  </si>
  <si>
    <t>Returvannstemperatur:</t>
  </si>
  <si>
    <t>Lufttemperatur:</t>
  </si>
  <si>
    <t>K</t>
  </si>
  <si>
    <t>Romtemperatur:</t>
  </si>
  <si>
    <t>n</t>
  </si>
  <si>
    <t>Type 10</t>
  </si>
  <si>
    <t>Type 21</t>
  </si>
  <si>
    <t>Type</t>
  </si>
  <si>
    <r>
      <rPr>
        <b/>
        <sz val="8"/>
        <color rgb="FF030309"/>
        <rFont val="Arial"/>
        <family val="34"/>
      </rPr>
      <t>Typ 10</t>
    </r>
  </si>
  <si>
    <r>
      <rPr>
        <b/>
        <sz val="8"/>
        <color rgb="FF030309"/>
        <rFont val="Arial"/>
        <family val="34"/>
      </rPr>
      <t>Typ 11</t>
    </r>
  </si>
  <si>
    <r>
      <rPr>
        <b/>
        <sz val="8"/>
        <color rgb="FF030309"/>
        <rFont val="Arial"/>
        <family val="34"/>
      </rPr>
      <t>Typ 12</t>
    </r>
  </si>
  <si>
    <r>
      <rPr>
        <b/>
        <sz val="8"/>
        <color rgb="FF030309"/>
        <rFont val="Arial"/>
        <family val="34"/>
      </rPr>
      <t>Typ 22</t>
    </r>
  </si>
  <si>
    <r>
      <rPr>
        <b/>
        <sz val="8"/>
        <color rgb="FF030309"/>
        <rFont val="Arial"/>
        <family val="34"/>
      </rPr>
      <t>Typ 33</t>
    </r>
  </si>
  <si>
    <r>
      <rPr>
        <b/>
        <sz val="8"/>
        <color rgb="FF030309"/>
        <rFont val="Arial"/>
        <family val="34"/>
      </rPr>
      <t>φ</t>
    </r>
    <r>
      <rPr>
        <b/>
        <sz val="4"/>
        <color rgb="FF030309"/>
        <rFont val="Arial"/>
        <family val="34"/>
      </rPr>
      <t xml:space="preserve">SL  </t>
    </r>
    <r>
      <rPr>
        <b/>
        <sz val="8"/>
        <color rgb="FF030309"/>
        <rFont val="Arial"/>
        <family val="34"/>
      </rPr>
      <t>W/m</t>
    </r>
  </si>
  <si>
    <r>
      <rPr>
        <b/>
        <sz val="8"/>
        <color rgb="FF030309"/>
        <rFont val="Arial"/>
        <family val="34"/>
      </rPr>
      <t>n</t>
    </r>
  </si>
  <si>
    <r>
      <rPr>
        <b/>
        <sz val="8"/>
        <color rgb="FF030309"/>
        <rFont val="Arial"/>
        <family val="34"/>
      </rPr>
      <t>φ</t>
    </r>
    <r>
      <rPr>
        <b/>
        <sz val="4"/>
        <color rgb="FF030309"/>
        <rFont val="Arial"/>
        <family val="34"/>
      </rPr>
      <t xml:space="preserve">SL </t>
    </r>
    <r>
      <rPr>
        <b/>
        <sz val="8"/>
        <color rgb="FF030309"/>
        <rFont val="Arial"/>
        <family val="34"/>
      </rPr>
      <t>W/m</t>
    </r>
  </si>
  <si>
    <t>Bauhöhe mm</t>
  </si>
  <si>
    <r>
      <rPr>
        <b/>
        <sz val="8"/>
        <color rgb="FFFFFFFF"/>
        <rFont val="Arial"/>
        <family val="34"/>
      </rPr>
      <t>Typ</t>
    </r>
  </si>
  <si>
    <r>
      <rPr>
        <b/>
        <sz val="8"/>
        <color rgb="FF030309"/>
        <rFont val="Arial"/>
        <family val="34"/>
      </rPr>
      <t>Watt / m 75/65°C</t>
    </r>
  </si>
  <si>
    <t>Lengde (mm)</t>
  </si>
  <si>
    <t>Høyde (mm)</t>
  </si>
  <si>
    <t>W</t>
  </si>
  <si>
    <t>/</t>
  </si>
  <si>
    <t>ΔT:</t>
  </si>
  <si>
    <t>ΔT (nom):</t>
  </si>
  <si>
    <t>10*</t>
  </si>
  <si>
    <t>11*</t>
  </si>
  <si>
    <t>200**</t>
  </si>
  <si>
    <t>Kermi therm-x2® Profil-K/-V/-VM</t>
  </si>
  <si>
    <t>Avgitt effekt i Watt</t>
  </si>
  <si>
    <t>Kermi therm-x2® Plan-/Line-K/-V/-VM</t>
  </si>
  <si>
    <t>Registrierte Leistungsdaten therm-x2 Plan-/Line-K / therm-x2 Plan-/Line-V / Plan-/Line-VM</t>
  </si>
  <si>
    <r>
      <t>Bauhöhe mm</t>
    </r>
    <r>
      <rPr>
        <sz val="8"/>
        <color indexed="8"/>
        <rFont val="Arial"/>
        <family val="1"/>
        <charset val="204"/>
      </rPr>
      <t xml:space="preserve">
</t>
    </r>
    <r>
      <rPr>
        <b/>
        <sz val="8"/>
        <color indexed="8"/>
        <rFont val="Arial"/>
        <family val="1"/>
        <charset val="204"/>
      </rPr>
      <t>205*</t>
    </r>
  </si>
  <si>
    <t>Typ 10</t>
  </si>
  <si>
    <t>Typ 11</t>
  </si>
  <si>
    <t>Typ 12</t>
  </si>
  <si>
    <t>Typ 22</t>
  </si>
  <si>
    <t>Typ 33</t>
  </si>
  <si>
    <r>
      <t>φ</t>
    </r>
    <r>
      <rPr>
        <b/>
        <sz val="4"/>
        <color indexed="8"/>
        <rFont val="Arial"/>
        <family val="1"/>
        <charset val="204"/>
      </rPr>
      <t xml:space="preserve">SL  </t>
    </r>
    <r>
      <rPr>
        <b/>
        <sz val="8"/>
        <color indexed="8"/>
        <rFont val="Arial"/>
        <family val="1"/>
        <charset val="204"/>
      </rPr>
      <t>W/m</t>
    </r>
  </si>
  <si>
    <r>
      <t>φ</t>
    </r>
    <r>
      <rPr>
        <b/>
        <sz val="4"/>
        <color indexed="8"/>
        <rFont val="Arial"/>
        <family val="1"/>
        <charset val="204"/>
      </rPr>
      <t xml:space="preserve">SL </t>
    </r>
    <r>
      <rPr>
        <b/>
        <sz val="8"/>
        <color indexed="8"/>
        <rFont val="Arial"/>
        <family val="1"/>
        <charset val="204"/>
      </rPr>
      <t>W/m</t>
    </r>
  </si>
  <si>
    <t>** Uten therm-x2 funksjon og kun i Profil-K og -V</t>
  </si>
  <si>
    <t>* Uten therm-x2 funksjon</t>
  </si>
  <si>
    <t>205**</t>
  </si>
  <si>
    <t>kg/t</t>
  </si>
  <si>
    <t>kv-Voreinstellung ab Werk</t>
  </si>
  <si>
    <t>5,5*</t>
  </si>
  <si>
    <t>V3K S</t>
  </si>
  <si>
    <t>Innstilling</t>
  </si>
  <si>
    <t>ved 2K</t>
  </si>
  <si>
    <t>V3K F</t>
  </si>
  <si>
    <t>Baulänge mm</t>
  </si>
  <si>
    <t>Ønsket Trykkfall over radiator:</t>
  </si>
  <si>
    <t>kPa</t>
  </si>
  <si>
    <t>Kv</t>
  </si>
  <si>
    <t>PROFIL</t>
  </si>
  <si>
    <t>Ønsket trykkfall</t>
  </si>
  <si>
    <t>Trykkfall over termostatventil:</t>
  </si>
  <si>
    <t>Kermi therm-x2® Plan-/Line-V/-VM</t>
  </si>
  <si>
    <t>Forinnstilling av termostatisk ventilinnsats</t>
  </si>
  <si>
    <t>Forinnstilling ved tilpassede effekter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</si>
  <si>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</si>
  <si>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</si>
  <si>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</si>
  <si>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</si>
  <si>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</si>
  <si>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</si>
  <si>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</si>
  <si>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</si>
  <si>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</si>
  <si>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</si>
  <si>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</si>
  <si>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</si>
  <si>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</si>
  <si>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</si>
  <si>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</si>
  <si>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</si>
  <si>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</si>
  <si>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Pos.</t>
  </si>
  <si>
    <t>Inndata</t>
  </si>
  <si>
    <t>Vannm./Kv</t>
  </si>
  <si>
    <t>Ved 2K</t>
  </si>
  <si>
    <t>DN10</t>
  </si>
  <si>
    <t>DN10/15/20</t>
  </si>
  <si>
    <t>N-series</t>
  </si>
  <si>
    <t>F-series</t>
  </si>
  <si>
    <t>DD301/DS302</t>
  </si>
  <si>
    <t>Max</t>
  </si>
  <si>
    <t>DN20</t>
  </si>
  <si>
    <t>DN15</t>
  </si>
  <si>
    <t>DD303, DD305, DS304, DS306, DD327, DS330</t>
  </si>
  <si>
    <t>+</t>
  </si>
  <si>
    <t>Kermi therm-x2® Profil-V/-VM</t>
  </si>
  <si>
    <t>Ventiltype</t>
  </si>
  <si>
    <r>
      <t>IVAR N</t>
    </r>
    <r>
      <rPr>
        <b/>
        <sz val="8"/>
        <color rgb="FF030309"/>
        <rFont val="Calibri"/>
        <family val="2"/>
      </rPr>
      <t>¹</t>
    </r>
  </si>
  <si>
    <r>
      <t>IVAR F</t>
    </r>
    <r>
      <rPr>
        <b/>
        <sz val="8"/>
        <color rgb="FF030309"/>
        <rFont val="Calibri"/>
        <family val="2"/>
      </rPr>
      <t>¹</t>
    </r>
  </si>
  <si>
    <r>
      <rPr>
        <sz val="8"/>
        <color rgb="FF030309"/>
        <rFont val="Calibri"/>
        <family val="2"/>
      </rPr>
      <t>¹</t>
    </r>
    <r>
      <rPr>
        <sz val="8"/>
        <color rgb="FF030309"/>
        <rFont val="Arial"/>
        <family val="2"/>
      </rPr>
      <t>Gjelder ved ventilsett til Plan-/Line-K</t>
    </r>
  </si>
  <si>
    <t>Registrierte Leistungsdaten therm-x2 Profil-K / therm-x2 Profil-V / Profil-VM</t>
  </si>
  <si>
    <t>Registrierte Leistungsdaten therm-x2 Plan / Line-Hygieneheizkörper</t>
  </si>
  <si>
    <t>Typ 20</t>
  </si>
  <si>
    <t>Typ 30</t>
  </si>
  <si>
    <t>Kermi therm-x2® Plan-/Line-K/-V-Hygiene</t>
  </si>
  <si>
    <t>Type 20</t>
  </si>
  <si>
    <t>Type 22</t>
  </si>
  <si>
    <t xml:space="preserve">Baulänge mm       </t>
  </si>
  <si>
    <t>Wärmeleistungen in Watt/Raumtemperatur 20°C</t>
  </si>
  <si>
    <t>HK-Exponent</t>
  </si>
  <si>
    <t>Watt 75/65°C</t>
  </si>
  <si>
    <t>Verteo -Profil</t>
  </si>
  <si>
    <t>Verteo -Plan/-Line</t>
  </si>
  <si>
    <t>Kermi Verteo®-Profil/-Plan/-Line</t>
  </si>
  <si>
    <t>Verteo®-Profil</t>
  </si>
  <si>
    <t>Verteo®-Plan/-Line</t>
  </si>
  <si>
    <t>Regnearket er satt opp for Microsoft Office Excel 2010</t>
  </si>
  <si>
    <t>therm-x2® radiatorer</t>
  </si>
  <si>
    <t>Klikk på fanene under for å se effektene til ønsket radiator</t>
  </si>
  <si>
    <t>Laget og utviklet av Variant VVS Norge AS</t>
  </si>
  <si>
    <t>Versjon: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</si>
</sst>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##0;###0"/>
    <numFmt numFmtId="166" formatCode="#,##0.0000;#,##0.0000"/>
    <numFmt numFmtId="167" formatCode="#,##0;#,##0"/>
    <numFmt numFmtId="168" formatCode="#,##0.0;#,##0.0"/>
    <numFmt numFmtId="169" formatCode="###0.0;###0.0"/>
    <numFmt numFmtId="170" formatCode="###0.00;###0.00"/>
    <numFmt numFmtId="171" formatCode="#&quot; &quot;?/4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rgb="FF030309"/>
      <name val="Arial"/>
      <family val="34"/>
    </font>
    <font>
      <b/>
      <sz val="4"/>
      <color rgb="FF030309"/>
      <name val="Arial"/>
      <family val="34"/>
    </font>
    <font>
      <sz val="8"/>
      <color rgb="FF030309"/>
      <name val="Arial"/>
      <family val="2"/>
    </font>
    <font>
      <b/>
      <sz val="8"/>
      <color rgb="FF030309"/>
      <name val="Arial"/>
      <family val="2"/>
    </font>
    <font>
      <b/>
      <sz val="8"/>
      <color rgb="FFFFFFFF"/>
      <name val="Arial"/>
      <family val="34"/>
    </font>
    <font>
      <b/>
      <sz val="8"/>
      <color rgb="FFFFFFFF"/>
      <name val="Arial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6"/>
      <color theme="0" tint="-0.499984740745262"/>
      <name val="Arial"/>
      <family val="2"/>
    </font>
    <font>
      <b/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8"/>
      <color indexed="8"/>
      <name val="Arial"/>
      <family val="2"/>
    </font>
    <font>
      <b/>
      <sz val="8"/>
      <color indexed="8"/>
      <name val="Arial"/>
      <family val="1"/>
      <charset val="204"/>
    </font>
    <font>
      <sz val="8"/>
      <color indexed="8"/>
      <name val="Arial"/>
      <family val="1"/>
      <charset val="204"/>
    </font>
    <font>
      <b/>
      <sz val="4"/>
      <color indexed="8"/>
      <name val="Arial"/>
      <family val="1"/>
      <charset val="204"/>
    </font>
    <font>
      <b/>
      <sz val="8"/>
      <color indexed="9"/>
      <name val="Arial"/>
      <family val="2"/>
    </font>
    <font>
      <b/>
      <sz val="8"/>
      <color indexed="9"/>
      <name val="Arial"/>
      <family val="1"/>
      <charset val="204"/>
    </font>
    <font>
      <b/>
      <sz val="26"/>
      <color theme="1"/>
      <name val="Calibri"/>
      <family val="2"/>
      <scheme val="minor"/>
    </font>
    <font>
      <b/>
      <sz val="8"/>
      <color rgb="FF030309"/>
      <name val="Calibri"/>
      <family val="2"/>
    </font>
    <font>
      <sz val="8"/>
      <color rgb="FF030309"/>
      <name val="Calibri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22"/>
      <color theme="0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BABCBD"/>
      </patternFill>
    </fill>
    <fill>
      <patternFill patternType="solid">
        <fgColor rgb="FFE6E6E5"/>
      </patternFill>
    </fill>
    <fill>
      <patternFill patternType="solid">
        <fgColor rgb="FFEDF6E7"/>
      </patternFill>
    </fill>
    <fill>
      <patternFill patternType="solid">
        <fgColor rgb="FFA6A9AA"/>
      </patternFill>
    </fill>
    <fill>
      <patternFill patternType="solid">
        <fgColor rgb="FFD2E7C1"/>
      </patternFill>
    </fill>
    <fill>
      <patternFill patternType="solid">
        <fgColor rgb="FFD2E7C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ABCBD"/>
        <bgColor indexed="64"/>
      </patternFill>
    </fill>
    <fill>
      <patternFill patternType="solid">
        <fgColor rgb="FFE6E6E5"/>
        <bgColor indexed="64"/>
      </patternFill>
    </fill>
    <fill>
      <patternFill patternType="solid">
        <fgColor rgb="FFEDF6E7"/>
        <bgColor indexed="64"/>
      </patternFill>
    </fill>
    <fill>
      <patternFill patternType="solid">
        <fgColor rgb="FFA6A9A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D3D2"/>
        <bgColor indexed="64"/>
      </patternFill>
    </fill>
    <fill>
      <patternFill patternType="solid">
        <fgColor rgb="FF7B7F80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FFFFFF"/>
      </right>
      <top style="thin">
        <color rgb="FF8EC964"/>
      </top>
      <bottom/>
      <diagonal/>
    </border>
    <border>
      <left style="thin">
        <color rgb="FFFFFFFF"/>
      </left>
      <right/>
      <top style="thin">
        <color rgb="FF8EC964"/>
      </top>
      <bottom/>
      <diagonal/>
    </border>
    <border>
      <left/>
      <right/>
      <top style="thin">
        <color rgb="FF8EC9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A8D489"/>
      </bottom>
      <diagonal/>
    </border>
    <border>
      <left style="thin">
        <color rgb="FFFFFFFF"/>
      </left>
      <right/>
      <top/>
      <bottom style="thin">
        <color rgb="FFA8D489"/>
      </bottom>
      <diagonal/>
    </border>
    <border>
      <left/>
      <right style="thin">
        <color rgb="FFFFFFFF"/>
      </right>
      <top/>
      <bottom style="thin">
        <color rgb="FFA8D489"/>
      </bottom>
      <diagonal/>
    </border>
    <border>
      <left style="thin">
        <color rgb="FFFFFFFF"/>
      </left>
      <right style="thin">
        <color rgb="FFFFFFFF"/>
      </right>
      <top style="thin">
        <color rgb="FFA8D489"/>
      </top>
      <bottom style="thin">
        <color rgb="FFA8D489"/>
      </bottom>
      <diagonal/>
    </border>
    <border>
      <left style="thin">
        <color rgb="FFFFFFFF"/>
      </left>
      <right/>
      <top style="thin">
        <color rgb="FFA8D489"/>
      </top>
      <bottom style="thin">
        <color rgb="FFA8D489"/>
      </bottom>
      <diagonal/>
    </border>
    <border>
      <left/>
      <right style="thin">
        <color rgb="FFFFFFFF"/>
      </right>
      <top style="thin">
        <color rgb="FFA8D489"/>
      </top>
      <bottom style="thin">
        <color rgb="FFA8D489"/>
      </bottom>
      <diagonal/>
    </border>
    <border>
      <left/>
      <right style="thin">
        <color rgb="FFFFFFFF"/>
      </right>
      <top style="thin">
        <color rgb="FFA8D489"/>
      </top>
      <bottom style="thin">
        <color rgb="FFD2E7C1"/>
      </bottom>
      <diagonal/>
    </border>
    <border>
      <left style="thin">
        <color rgb="FFFFFFFF"/>
      </left>
      <right style="thin">
        <color rgb="FFFFFFFF"/>
      </right>
      <top style="thin">
        <color rgb="FFA8D489"/>
      </top>
      <bottom style="thin">
        <color rgb="FFD2E7C1"/>
      </bottom>
      <diagonal/>
    </border>
    <border>
      <left style="thin">
        <color rgb="FFFFFFFF"/>
      </left>
      <right/>
      <top style="thin">
        <color rgb="FFA8D489"/>
      </top>
      <bottom style="thin">
        <color rgb="FFD2E7C1"/>
      </bottom>
      <diagonal/>
    </border>
    <border>
      <left/>
      <right/>
      <top style="thin">
        <color rgb="FF70BF44"/>
      </top>
      <bottom style="thin">
        <color rgb="FF70BF44"/>
      </bottom>
      <diagonal/>
    </border>
    <border>
      <left/>
      <right style="thin">
        <color rgb="FF70BF44"/>
      </right>
      <top style="thin">
        <color rgb="FF70BF44"/>
      </top>
      <bottom style="thin">
        <color rgb="FF70BF44"/>
      </bottom>
      <diagonal/>
    </border>
    <border>
      <left/>
      <right style="thin">
        <color rgb="FFFFFFFF"/>
      </right>
      <top style="thin">
        <color rgb="FF70BF44"/>
      </top>
      <bottom/>
      <diagonal/>
    </border>
    <border>
      <left style="thin">
        <color rgb="FFFFFFFF"/>
      </left>
      <right style="thin">
        <color rgb="FFFFFFFF"/>
      </right>
      <top style="thin">
        <color rgb="FF70BF44"/>
      </top>
      <bottom style="thin">
        <color rgb="FFA8D489"/>
      </bottom>
      <diagonal/>
    </border>
    <border>
      <left style="thin">
        <color rgb="FFFFFFFF"/>
      </left>
      <right style="thin">
        <color rgb="FF70BF44"/>
      </right>
      <top style="thin">
        <color rgb="FF70BF44"/>
      </top>
      <bottom style="thin">
        <color rgb="FFA8D489"/>
      </bottom>
      <diagonal/>
    </border>
    <border>
      <left style="thin">
        <color rgb="FF70BF44"/>
      </left>
      <right style="thin">
        <color rgb="FFFFFFFF"/>
      </right>
      <top style="thin">
        <color rgb="FF70BF44"/>
      </top>
      <bottom style="thin">
        <color rgb="FFA8D489"/>
      </bottom>
      <diagonal/>
    </border>
    <border>
      <left style="thin">
        <color rgb="FFFFFFFF"/>
      </left>
      <right/>
      <top style="thin">
        <color rgb="FF70BF44"/>
      </top>
      <bottom style="thin">
        <color rgb="FFA8D489"/>
      </bottom>
      <diagonal/>
    </border>
    <border>
      <left style="thin">
        <color rgb="FFFFFFFF"/>
      </left>
      <right style="thin">
        <color rgb="FF70BF44"/>
      </right>
      <top style="thin">
        <color rgb="FFA8D489"/>
      </top>
      <bottom style="thin">
        <color rgb="FFA8D489"/>
      </bottom>
      <diagonal/>
    </border>
    <border>
      <left style="thin">
        <color rgb="FF70BF44"/>
      </left>
      <right style="thin">
        <color rgb="FFFFFFFF"/>
      </right>
      <top style="thin">
        <color rgb="FFA8D489"/>
      </top>
      <bottom style="thin">
        <color rgb="FFA8D489"/>
      </bottom>
      <diagonal/>
    </border>
    <border>
      <left style="thin">
        <color rgb="FFFFFFFF"/>
      </left>
      <right style="thin">
        <color rgb="FFFFFFFF"/>
      </right>
      <top style="thin">
        <color rgb="FFA8D489"/>
      </top>
      <bottom/>
      <diagonal/>
    </border>
    <border>
      <left style="thin">
        <color rgb="FFFFFFFF"/>
      </left>
      <right style="thin">
        <color rgb="FF70BF44"/>
      </right>
      <top style="thin">
        <color rgb="FFA8D489"/>
      </top>
      <bottom/>
      <diagonal/>
    </border>
    <border>
      <left style="thin">
        <color rgb="FFFFFFFF"/>
      </left>
      <right/>
      <top style="thin">
        <color rgb="FFA8D489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A8D489"/>
      </top>
      <bottom style="thin">
        <color rgb="FF70BF44"/>
      </bottom>
      <diagonal/>
    </border>
    <border>
      <left style="thin">
        <color rgb="FF70BF44"/>
      </left>
      <right style="thin">
        <color rgb="FFFFFFFF"/>
      </right>
      <top style="thin">
        <color rgb="FFA8D489"/>
      </top>
      <bottom style="thin">
        <color rgb="FF70BF44"/>
      </bottom>
      <diagonal/>
    </border>
    <border>
      <left style="thin">
        <color rgb="FFFFFFFF"/>
      </left>
      <right/>
      <top style="thin">
        <color rgb="FFA8D489"/>
      </top>
      <bottom style="thin">
        <color rgb="FF70BF44"/>
      </bottom>
      <diagonal/>
    </border>
    <border>
      <left style="thin">
        <color rgb="FFFFFFFF"/>
      </left>
      <right/>
      <top style="thin">
        <color rgb="FF70BF44"/>
      </top>
      <bottom/>
      <diagonal/>
    </border>
    <border>
      <left/>
      <right/>
      <top style="thin">
        <color rgb="FF70BF44"/>
      </top>
      <bottom/>
      <diagonal/>
    </border>
    <border>
      <left/>
      <right style="thin">
        <color rgb="FFFFFFFF"/>
      </right>
      <top style="thin">
        <color rgb="FFA6A9AA"/>
      </top>
      <bottom style="thin">
        <color rgb="FFA8D489"/>
      </bottom>
      <diagonal/>
    </border>
    <border>
      <left style="thin">
        <color rgb="FFFFFFFF"/>
      </left>
      <right style="thin">
        <color rgb="FFFFFFFF"/>
      </right>
      <top style="thin">
        <color rgb="FFA6A9AA"/>
      </top>
      <bottom style="thin">
        <color rgb="FFA8D489"/>
      </bottom>
      <diagonal/>
    </border>
    <border>
      <left style="thin">
        <color rgb="FFFFFFFF"/>
      </left>
      <right/>
      <top style="thin">
        <color rgb="FFA6A9AA"/>
      </top>
      <bottom style="thin">
        <color rgb="FFA8D489"/>
      </bottom>
      <diagonal/>
    </border>
    <border>
      <left/>
      <right style="thin">
        <color rgb="FFFFFFFF"/>
      </right>
      <top style="thin">
        <color rgb="FFA8D489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A8D489"/>
      </top>
      <bottom style="thin">
        <color indexed="64"/>
      </bottom>
      <diagonal/>
    </border>
    <border>
      <left style="thin">
        <color rgb="FFFFFFFF"/>
      </left>
      <right style="thin">
        <color rgb="FF70BF44"/>
      </right>
      <top style="thin">
        <color rgb="FFA8D489"/>
      </top>
      <bottom style="thin">
        <color indexed="64"/>
      </bottom>
      <diagonal/>
    </border>
    <border>
      <left style="thin">
        <color rgb="FFFFFFFF"/>
      </left>
      <right/>
      <top style="thin">
        <color rgb="FFA8D489"/>
      </top>
      <bottom style="thin">
        <color indexed="64"/>
      </bottom>
      <diagonal/>
    </border>
    <border>
      <left style="thin">
        <color rgb="FF70BF44"/>
      </left>
      <right/>
      <top style="thin">
        <color rgb="FF70BF44"/>
      </top>
      <bottom style="thin">
        <color rgb="FF70BF44"/>
      </bottom>
      <diagonal/>
    </border>
    <border>
      <left/>
      <right/>
      <top style="thin">
        <color rgb="FFA8D489"/>
      </top>
      <bottom style="thin">
        <color rgb="FFA8D489"/>
      </bottom>
      <diagonal/>
    </border>
    <border>
      <left/>
      <right style="thin">
        <color rgb="FFFFFFFF"/>
      </right>
      <top style="thin">
        <color rgb="FFA8D489"/>
      </top>
      <bottom style="thin">
        <color rgb="FF70BF44"/>
      </bottom>
      <diagonal/>
    </border>
    <border>
      <left style="thin">
        <color rgb="FFFFFFFF"/>
      </left>
      <right style="thin">
        <color rgb="FF70BF44"/>
      </right>
      <top style="thin">
        <color rgb="FFA8D489"/>
      </top>
      <bottom style="thin">
        <color rgb="FF70BF44"/>
      </bottom>
      <diagonal/>
    </border>
    <border>
      <left/>
      <right style="thin">
        <color rgb="FFFFFFFF"/>
      </right>
      <top style="thin">
        <color rgb="FF70BF44"/>
      </top>
      <bottom style="thin">
        <color rgb="FFA8D489"/>
      </bottom>
      <diagonal/>
    </border>
    <border>
      <left/>
      <right style="thin">
        <color rgb="FFFFFFFF"/>
      </right>
      <top style="thin">
        <color rgb="FFA8D489"/>
      </top>
      <bottom style="thin">
        <color rgb="FF030309"/>
      </bottom>
      <diagonal/>
    </border>
    <border>
      <left style="thin">
        <color rgb="FFFFFFFF"/>
      </left>
      <right style="thin">
        <color rgb="FFFFFFFF"/>
      </right>
      <top style="thin">
        <color rgb="FFA8D489"/>
      </top>
      <bottom style="thin">
        <color rgb="FF030309"/>
      </bottom>
      <diagonal/>
    </border>
    <border>
      <left style="thin">
        <color rgb="FFFFFFFF"/>
      </left>
      <right style="thin">
        <color rgb="FF70BF44"/>
      </right>
      <top style="thin">
        <color rgb="FFA8D489"/>
      </top>
      <bottom style="thin">
        <color rgb="FF030309"/>
      </bottom>
      <diagonal/>
    </border>
    <border>
      <left style="thin">
        <color rgb="FF70BF44"/>
      </left>
      <right style="thin">
        <color rgb="FFFFFFFF"/>
      </right>
      <top style="thin">
        <color rgb="FFA8D489"/>
      </top>
      <bottom style="thin">
        <color rgb="FF030309"/>
      </bottom>
      <diagonal/>
    </border>
    <border>
      <left style="thin">
        <color rgb="FFFFFFFF"/>
      </left>
      <right/>
      <top style="thin">
        <color rgb="FFA8D489"/>
      </top>
      <bottom style="thin">
        <color rgb="FF03030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0BF4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/>
      <top style="thin">
        <color rgb="FF70BF44"/>
      </top>
      <bottom style="thin">
        <color rgb="FF70BF44"/>
      </bottom>
      <diagonal/>
    </border>
    <border>
      <left style="thin">
        <color theme="0"/>
      </left>
      <right style="thin">
        <color theme="0"/>
      </right>
      <top/>
      <bottom style="thin">
        <color rgb="FF70BF44"/>
      </bottom>
      <diagonal/>
    </border>
    <border>
      <left style="thin">
        <color rgb="FF70BF44"/>
      </left>
      <right/>
      <top/>
      <bottom/>
      <diagonal/>
    </border>
    <border>
      <left style="thin">
        <color rgb="FF70BF44"/>
      </left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70BF44"/>
      </top>
      <bottom style="thin">
        <color auto="1"/>
      </bottom>
      <diagonal/>
    </border>
    <border>
      <left style="thin">
        <color rgb="FF70BF44"/>
      </left>
      <right/>
      <top style="thin">
        <color rgb="FF70BF44"/>
      </top>
      <bottom style="thin">
        <color auto="1"/>
      </bottom>
      <diagonal/>
    </border>
    <border>
      <left style="thin">
        <color rgb="FF70BF44"/>
      </left>
      <right style="thin">
        <color theme="0"/>
      </right>
      <top style="thin">
        <color rgb="FF92D050"/>
      </top>
      <bottom style="thin">
        <color rgb="FF70BF44"/>
      </bottom>
      <diagonal/>
    </border>
    <border>
      <left style="thin">
        <color theme="0"/>
      </left>
      <right/>
      <top/>
      <bottom style="thin">
        <color rgb="FF70BF44"/>
      </bottom>
      <diagonal/>
    </border>
    <border>
      <left/>
      <right style="thin">
        <color rgb="FF70BF44"/>
      </right>
      <top/>
      <bottom/>
      <diagonal/>
    </border>
    <border>
      <left/>
      <right/>
      <top/>
      <bottom style="thin">
        <color rgb="FF70BF44"/>
      </bottom>
      <diagonal/>
    </border>
    <border>
      <left/>
      <right style="thin">
        <color rgb="FF70BF44"/>
      </right>
      <top/>
      <bottom style="thin">
        <color rgb="FF70BF44"/>
      </bottom>
      <diagonal/>
    </border>
    <border>
      <left style="thin">
        <color rgb="FF92D050"/>
      </left>
      <right/>
      <top/>
      <bottom style="thin">
        <color rgb="FF70BF44"/>
      </bottom>
      <diagonal/>
    </border>
    <border>
      <left/>
      <right style="thin">
        <color rgb="FF92D050"/>
      </right>
      <top/>
      <bottom style="thin">
        <color rgb="FF70BF44"/>
      </bottom>
      <diagonal/>
    </border>
    <border>
      <left style="thin">
        <color rgb="FF70BF44"/>
      </left>
      <right/>
      <top style="thin">
        <color rgb="FF70BF44"/>
      </top>
      <bottom style="thin">
        <color rgb="FF92D050"/>
      </bottom>
      <diagonal/>
    </border>
    <border>
      <left/>
      <right style="thin">
        <color rgb="FF70BF44"/>
      </right>
      <top style="thin">
        <color rgb="FF70BF44"/>
      </top>
      <bottom style="thin">
        <color rgb="FF92D050"/>
      </bottom>
      <diagonal/>
    </border>
    <border>
      <left/>
      <right style="thin">
        <color rgb="FF70BF44"/>
      </right>
      <top style="thin">
        <color rgb="FF70BF44"/>
      </top>
      <bottom style="thin">
        <color indexed="64"/>
      </bottom>
      <diagonal/>
    </border>
    <border>
      <left style="thin">
        <color theme="0"/>
      </left>
      <right/>
      <top style="thin">
        <color rgb="FF70BF44"/>
      </top>
      <bottom style="thin">
        <color rgb="FF70BF44"/>
      </bottom>
      <diagonal/>
    </border>
    <border>
      <left/>
      <right style="thin">
        <color rgb="FF92D050"/>
      </right>
      <top style="thin">
        <color rgb="FF70BF44"/>
      </top>
      <bottom style="thin">
        <color theme="1"/>
      </bottom>
      <diagonal/>
    </border>
    <border>
      <left style="thin">
        <color rgb="FF70BF44"/>
      </left>
      <right style="thin">
        <color rgb="FFFFFFFF"/>
      </right>
      <top style="thin">
        <color rgb="FFA8D489"/>
      </top>
      <bottom/>
      <diagonal/>
    </border>
    <border>
      <left style="thin">
        <color rgb="FF70BF44"/>
      </left>
      <right style="thin">
        <color rgb="FFFFFFFF"/>
      </right>
      <top style="thin">
        <color rgb="FFA8D489"/>
      </top>
      <bottom style="thin">
        <color indexed="64"/>
      </bottom>
      <diagonal/>
    </border>
    <border>
      <left/>
      <right style="thin">
        <color theme="0"/>
      </right>
      <top style="thin">
        <color rgb="FF92D050"/>
      </top>
      <bottom style="thin">
        <color rgb="FF70BF44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rgb="FFFFFFFF"/>
      </right>
      <top style="thin">
        <color rgb="FFA8D489"/>
      </top>
      <bottom/>
      <diagonal/>
    </border>
    <border>
      <left style="thin">
        <color rgb="FFFFFFFF"/>
      </left>
      <right style="thin">
        <color rgb="FFFFFFFF"/>
      </right>
      <top style="thin">
        <color rgb="FFD2E7C1"/>
      </top>
      <bottom style="thin">
        <color rgb="FFA8D489"/>
      </bottom>
      <diagonal/>
    </border>
    <border>
      <left style="thin">
        <color rgb="FFFFFFFF"/>
      </left>
      <right style="thin">
        <color rgb="FFFFFFFF"/>
      </right>
      <top style="thin">
        <color rgb="FFA8D489"/>
      </top>
      <bottom style="thin">
        <color rgb="FFEDF6E7"/>
      </bottom>
      <diagonal/>
    </border>
    <border>
      <left style="thin">
        <color rgb="FFFFFFFF"/>
      </left>
      <right style="thin">
        <color rgb="FFFFFFFF"/>
      </right>
      <top style="thin">
        <color rgb="FFEDF6E7"/>
      </top>
      <bottom style="thin">
        <color rgb="FFA8D489"/>
      </bottom>
      <diagonal/>
    </border>
    <border>
      <left/>
      <right style="thin">
        <color rgb="FF70BF44"/>
      </right>
      <top style="thin">
        <color rgb="FFA8D489"/>
      </top>
      <bottom style="thin">
        <color rgb="FFA8D489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0BF44"/>
      </left>
      <right style="thin">
        <color rgb="FFFFFFFF"/>
      </right>
      <top/>
      <bottom style="thin">
        <color rgb="FFA8D489"/>
      </bottom>
      <diagonal/>
    </border>
    <border>
      <left style="thin">
        <color rgb="FFFFFFFF"/>
      </left>
      <right/>
      <top/>
      <bottom style="thin">
        <color rgb="FF70BF44"/>
      </bottom>
      <diagonal/>
    </border>
    <border>
      <left/>
      <right style="thin">
        <color rgb="FFFFFFFF"/>
      </right>
      <top/>
      <bottom style="thin">
        <color rgb="FF70BF44"/>
      </bottom>
      <diagonal/>
    </border>
    <border>
      <left/>
      <right style="thin">
        <color rgb="FFFFFFFF"/>
      </right>
      <top style="thin">
        <color rgb="FFA6A9AA"/>
      </top>
      <bottom style="thin">
        <color rgb="FF70BF44"/>
      </bottom>
      <diagonal/>
    </border>
    <border>
      <left style="thin">
        <color rgb="FFFFFFFF"/>
      </left>
      <right style="thin">
        <color rgb="FFFFFFFF"/>
      </right>
      <top style="thin">
        <color rgb="FFA6A9AA"/>
      </top>
      <bottom style="thin">
        <color rgb="FF70BF44"/>
      </bottom>
      <diagonal/>
    </border>
    <border>
      <left style="thin">
        <color rgb="FFFFFFFF"/>
      </left>
      <right style="thin">
        <color rgb="FFFFFFFF"/>
      </right>
      <top style="thin">
        <color rgb="FF70BF44"/>
      </top>
      <bottom style="thin">
        <color auto="1"/>
      </bottom>
      <diagonal/>
    </border>
    <border>
      <left style="thin">
        <color rgb="FFFFFFFF"/>
      </left>
      <right/>
      <top style="thin">
        <color rgb="FF70BF44"/>
      </top>
      <bottom style="thin">
        <color auto="1"/>
      </bottom>
      <diagonal/>
    </border>
    <border>
      <left style="thin">
        <color rgb="FF70BF44"/>
      </left>
      <right style="thin">
        <color rgb="FFFFFFFF"/>
      </right>
      <top style="thin">
        <color rgb="FF70BF44"/>
      </top>
      <bottom style="thin">
        <color auto="1"/>
      </bottom>
      <diagonal/>
    </border>
    <border>
      <left style="thin">
        <color rgb="FFFFFFFF"/>
      </left>
      <right/>
      <top style="thin">
        <color rgb="FFA6A9AA"/>
      </top>
      <bottom style="thin">
        <color rgb="FF70BF44"/>
      </bottom>
      <diagonal/>
    </border>
    <border>
      <left style="thin">
        <color rgb="FF70BF44"/>
      </left>
      <right style="thin">
        <color rgb="FFFFFFFF"/>
      </right>
      <top style="thin">
        <color rgb="FFA6A9AA"/>
      </top>
      <bottom style="thin">
        <color rgb="FF70BF44"/>
      </bottom>
      <diagonal/>
    </border>
    <border>
      <left style="thin">
        <color rgb="FFFFFFFF"/>
      </left>
      <right style="thin">
        <color rgb="FF70BF44"/>
      </right>
      <top style="thin">
        <color rgb="FFA6A9AA"/>
      </top>
      <bottom style="thin">
        <color rgb="FF70BF44"/>
      </bottom>
      <diagonal/>
    </border>
    <border>
      <left style="thin">
        <color rgb="FFFFFFFF"/>
      </left>
      <right style="thin">
        <color rgb="FF70BF44"/>
      </right>
      <top/>
      <bottom style="thin">
        <color rgb="FFA8D489"/>
      </bottom>
      <diagonal/>
    </border>
    <border>
      <left style="thin">
        <color rgb="FFFFFFFF"/>
      </left>
      <right style="thin">
        <color rgb="FF70BF44"/>
      </right>
      <top style="thin">
        <color rgb="FF70BF44"/>
      </top>
      <bottom style="thin">
        <color auto="1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0" xfId="0" applyFill="1" applyBorder="1"/>
    <xf numFmtId="0" fontId="0" fillId="3" borderId="0" xfId="0" applyFill="1"/>
    <xf numFmtId="0" fontId="4" fillId="3" borderId="0" xfId="0" applyFont="1" applyFill="1"/>
    <xf numFmtId="0" fontId="5" fillId="3" borderId="0" xfId="0" applyFont="1" applyFill="1" applyAlignment="1">
      <alignment wrapText="1"/>
    </xf>
    <xf numFmtId="0" fontId="1" fillId="3" borderId="0" xfId="0" applyFont="1" applyFill="1" applyAlignment="1"/>
    <xf numFmtId="0" fontId="0" fillId="0" borderId="0" xfId="0" applyFill="1"/>
    <xf numFmtId="0" fontId="0" fillId="8" borderId="10" xfId="0" applyFill="1" applyBorder="1" applyAlignment="1">
      <alignment horizontal="center" vertical="top" wrapText="1"/>
    </xf>
    <xf numFmtId="0" fontId="0" fillId="8" borderId="11" xfId="0" applyFill="1" applyBorder="1" applyAlignment="1">
      <alignment horizontal="center" vertical="top" wrapText="1"/>
    </xf>
    <xf numFmtId="165" fontId="10" fillId="6" borderId="13" xfId="0" applyNumberFormat="1" applyFont="1" applyFill="1" applyBorder="1" applyAlignment="1">
      <alignment horizontal="center" vertical="top" wrapText="1"/>
    </xf>
    <xf numFmtId="165" fontId="11" fillId="6" borderId="15" xfId="0" applyNumberFormat="1" applyFont="1" applyFill="1" applyBorder="1" applyAlignment="1">
      <alignment horizontal="left" vertical="top" wrapText="1"/>
    </xf>
    <xf numFmtId="165" fontId="10" fillId="9" borderId="13" xfId="0" applyNumberFormat="1" applyFont="1" applyFill="1" applyBorder="1" applyAlignment="1">
      <alignment horizontal="center" vertical="top" wrapText="1"/>
    </xf>
    <xf numFmtId="165" fontId="11" fillId="8" borderId="15" xfId="0" applyNumberFormat="1" applyFont="1" applyFill="1" applyBorder="1" applyAlignment="1">
      <alignment horizontal="left" vertical="top" wrapText="1"/>
    </xf>
    <xf numFmtId="165" fontId="11" fillId="8" borderId="16" xfId="0" applyNumberFormat="1" applyFont="1" applyFill="1" applyBorder="1" applyAlignment="1">
      <alignment horizontal="left" vertical="top" wrapText="1"/>
    </xf>
    <xf numFmtId="165" fontId="10" fillId="6" borderId="17" xfId="0" applyNumberFormat="1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6" borderId="9" xfId="0" applyFill="1" applyBorder="1" applyAlignment="1">
      <alignment wrapText="1"/>
    </xf>
    <xf numFmtId="166" fontId="10" fillId="9" borderId="13" xfId="0" applyNumberFormat="1" applyFont="1" applyFill="1" applyBorder="1" applyAlignment="1">
      <alignment horizontal="center" vertical="top" wrapText="1"/>
    </xf>
    <xf numFmtId="166" fontId="10" fillId="6" borderId="13" xfId="0" applyNumberFormat="1" applyFont="1" applyFill="1" applyBorder="1" applyAlignment="1">
      <alignment horizontal="center" vertical="top" wrapText="1"/>
    </xf>
    <xf numFmtId="166" fontId="10" fillId="6" borderId="17" xfId="0" applyNumberFormat="1" applyFont="1" applyFill="1" applyBorder="1" applyAlignment="1">
      <alignment horizontal="center" vertical="top" wrapText="1"/>
    </xf>
    <xf numFmtId="166" fontId="10" fillId="6" borderId="14" xfId="0" applyNumberFormat="1" applyFont="1" applyFill="1" applyBorder="1" applyAlignment="1">
      <alignment horizontal="center" vertical="top" wrapText="1"/>
    </xf>
    <xf numFmtId="166" fontId="10" fillId="9" borderId="14" xfId="0" applyNumberFormat="1" applyFont="1" applyFill="1" applyBorder="1" applyAlignment="1">
      <alignment horizontal="center" vertical="top" wrapText="1"/>
    </xf>
    <xf numFmtId="166" fontId="10" fillId="6" borderId="18" xfId="0" applyNumberFormat="1" applyFont="1" applyFill="1" applyBorder="1" applyAlignment="1">
      <alignment horizontal="center" vertical="top" wrapText="1"/>
    </xf>
    <xf numFmtId="0" fontId="0" fillId="6" borderId="0" xfId="0" applyFill="1" applyBorder="1" applyAlignment="1">
      <alignment horizontal="left" vertical="top"/>
    </xf>
    <xf numFmtId="0" fontId="0" fillId="6" borderId="19" xfId="0" applyFill="1" applyBorder="1" applyAlignment="1">
      <alignment horizontal="left" vertical="top" wrapText="1"/>
    </xf>
    <xf numFmtId="0" fontId="0" fillId="6" borderId="21" xfId="0" applyFill="1" applyBorder="1" applyAlignment="1">
      <alignment horizontal="left" vertical="top" wrapText="1"/>
    </xf>
    <xf numFmtId="165" fontId="11" fillId="8" borderId="12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8" fillId="8" borderId="9" xfId="0" applyFont="1" applyFill="1" applyBorder="1" applyAlignment="1">
      <alignment horizontal="left" vertical="top" wrapText="1"/>
    </xf>
    <xf numFmtId="0" fontId="8" fillId="6" borderId="1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0" fillId="6" borderId="0" xfId="0" applyFill="1" applyBorder="1" applyAlignment="1">
      <alignment horizontal="right" vertical="top"/>
    </xf>
    <xf numFmtId="0" fontId="0" fillId="6" borderId="19" xfId="0" applyFill="1" applyBorder="1" applyAlignment="1">
      <alignment horizontal="right" vertical="top" wrapText="1"/>
    </xf>
    <xf numFmtId="165" fontId="11" fillId="8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65" fontId="11" fillId="11" borderId="13" xfId="0" applyNumberFormat="1" applyFont="1" applyFill="1" applyBorder="1" applyAlignment="1">
      <alignment horizontal="center" vertical="center" wrapText="1"/>
    </xf>
    <xf numFmtId="165" fontId="11" fillId="11" borderId="26" xfId="0" applyNumberFormat="1" applyFont="1" applyFill="1" applyBorder="1" applyAlignment="1">
      <alignment horizontal="center" vertical="center" wrapText="1"/>
    </xf>
    <xf numFmtId="165" fontId="11" fillId="11" borderId="27" xfId="0" applyNumberFormat="1" applyFont="1" applyFill="1" applyBorder="1" applyAlignment="1">
      <alignment horizontal="center" vertical="center" wrapText="1"/>
    </xf>
    <xf numFmtId="165" fontId="11" fillId="11" borderId="14" xfId="0" applyNumberFormat="1" applyFont="1" applyFill="1" applyBorder="1" applyAlignment="1">
      <alignment horizontal="center" vertical="center" wrapText="1"/>
    </xf>
    <xf numFmtId="165" fontId="14" fillId="12" borderId="37" xfId="0" applyNumberFormat="1" applyFont="1" applyFill="1" applyBorder="1" applyAlignment="1">
      <alignment horizontal="center" vertical="center" wrapText="1"/>
    </xf>
    <xf numFmtId="165" fontId="14" fillId="12" borderId="38" xfId="0" applyNumberFormat="1" applyFont="1" applyFill="1" applyBorder="1" applyAlignment="1">
      <alignment horizontal="center" vertical="center" wrapText="1"/>
    </xf>
    <xf numFmtId="165" fontId="14" fillId="12" borderId="39" xfId="0" applyNumberFormat="1" applyFont="1" applyFill="1" applyBorder="1" applyAlignment="1">
      <alignment horizontal="center" vertical="center" wrapText="1"/>
    </xf>
    <xf numFmtId="165" fontId="13" fillId="10" borderId="22" xfId="0" applyNumberFormat="1" applyFont="1" applyFill="1" applyBorder="1" applyAlignment="1">
      <alignment horizontal="center" vertical="center" wrapText="1"/>
    </xf>
    <xf numFmtId="165" fontId="13" fillId="10" borderId="23" xfId="0" applyNumberFormat="1" applyFont="1" applyFill="1" applyBorder="1" applyAlignment="1">
      <alignment horizontal="center" vertical="center" wrapText="1"/>
    </xf>
    <xf numFmtId="165" fontId="13" fillId="10" borderId="24" xfId="0" applyNumberFormat="1" applyFont="1" applyFill="1" applyBorder="1" applyAlignment="1">
      <alignment horizontal="center" vertical="center" wrapText="1"/>
    </xf>
    <xf numFmtId="165" fontId="13" fillId="10" borderId="25" xfId="0" applyNumberFormat="1" applyFont="1" applyFill="1" applyBorder="1" applyAlignment="1">
      <alignment horizontal="center" vertical="center" wrapText="1"/>
    </xf>
    <xf numFmtId="165" fontId="10" fillId="6" borderId="32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wrapText="1"/>
    </xf>
    <xf numFmtId="0" fontId="0" fillId="0" borderId="0" xfId="0" applyBorder="1"/>
    <xf numFmtId="0" fontId="18" fillId="0" borderId="0" xfId="0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165" fontId="10" fillId="9" borderId="13" xfId="0" applyNumberFormat="1" applyFont="1" applyFill="1" applyBorder="1" applyAlignment="1">
      <alignment horizontal="center" vertical="center" wrapText="1"/>
    </xf>
    <xf numFmtId="165" fontId="10" fillId="6" borderId="26" xfId="0" applyNumberFormat="1" applyFont="1" applyFill="1" applyBorder="1" applyAlignment="1">
      <alignment horizontal="center" vertical="center" wrapText="1"/>
    </xf>
    <xf numFmtId="165" fontId="10" fillId="6" borderId="13" xfId="0" applyNumberFormat="1" applyFont="1" applyFill="1" applyBorder="1" applyAlignment="1">
      <alignment horizontal="center" vertical="center" wrapText="1"/>
    </xf>
    <xf numFmtId="165" fontId="10" fillId="6" borderId="33" xfId="0" applyNumberFormat="1" applyFont="1" applyFill="1" applyBorder="1" applyAlignment="1">
      <alignment horizontal="center" vertical="center" wrapText="1"/>
    </xf>
    <xf numFmtId="165" fontId="10" fillId="6" borderId="34" xfId="0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/>
    </xf>
    <xf numFmtId="165" fontId="10" fillId="6" borderId="28" xfId="0" applyNumberFormat="1" applyFont="1" applyFill="1" applyBorder="1" applyAlignment="1">
      <alignment horizontal="center" vertical="center" wrapText="1"/>
    </xf>
    <xf numFmtId="165" fontId="10" fillId="6" borderId="29" xfId="0" applyNumberFormat="1" applyFont="1" applyFill="1" applyBorder="1" applyAlignment="1">
      <alignment horizontal="center" vertical="center" wrapText="1"/>
    </xf>
    <xf numFmtId="165" fontId="10" fillId="9" borderId="26" xfId="0" applyNumberFormat="1" applyFont="1" applyFill="1" applyBorder="1" applyAlignment="1">
      <alignment horizontal="center" vertical="center" wrapText="1"/>
    </xf>
    <xf numFmtId="165" fontId="10" fillId="6" borderId="30" xfId="0" applyNumberFormat="1" applyFont="1" applyFill="1" applyBorder="1" applyAlignment="1">
      <alignment horizontal="center" vertical="center" wrapText="1"/>
    </xf>
    <xf numFmtId="165" fontId="10" fillId="9" borderId="14" xfId="0" applyNumberFormat="1" applyFont="1" applyFill="1" applyBorder="1" applyAlignment="1">
      <alignment horizontal="center" vertical="center" wrapText="1"/>
    </xf>
    <xf numFmtId="165" fontId="10" fillId="6" borderId="10" xfId="0" applyNumberFormat="1" applyFont="1" applyFill="1" applyBorder="1" applyAlignment="1">
      <alignment horizontal="center" vertical="center" wrapText="1"/>
    </xf>
    <xf numFmtId="165" fontId="10" fillId="9" borderId="22" xfId="0" applyNumberFormat="1" applyFont="1" applyFill="1" applyBorder="1" applyAlignment="1">
      <alignment horizontal="center" vertical="center" wrapText="1"/>
    </xf>
    <xf numFmtId="165" fontId="10" fillId="9" borderId="32" xfId="0" applyNumberFormat="1" applyFont="1" applyFill="1" applyBorder="1" applyAlignment="1">
      <alignment horizontal="center" vertical="center" wrapText="1"/>
    </xf>
    <xf numFmtId="165" fontId="10" fillId="6" borderId="22" xfId="0" applyNumberFormat="1" applyFont="1" applyFill="1" applyBorder="1" applyAlignment="1">
      <alignment horizontal="center" vertical="center" wrapText="1"/>
    </xf>
    <xf numFmtId="165" fontId="11" fillId="8" borderId="40" xfId="0" applyNumberFormat="1" applyFont="1" applyFill="1" applyBorder="1" applyAlignment="1">
      <alignment horizontal="left" vertical="top" wrapText="1"/>
    </xf>
    <xf numFmtId="165" fontId="11" fillId="8" borderId="40" xfId="0" applyNumberFormat="1" applyFont="1" applyFill="1" applyBorder="1" applyAlignment="1">
      <alignment horizontal="right" vertical="top" wrapText="1"/>
    </xf>
    <xf numFmtId="165" fontId="10" fillId="6" borderId="41" xfId="0" applyNumberFormat="1" applyFont="1" applyFill="1" applyBorder="1" applyAlignment="1">
      <alignment horizontal="center" vertical="center" wrapText="1"/>
    </xf>
    <xf numFmtId="165" fontId="10" fillId="6" borderId="42" xfId="0" applyNumberFormat="1" applyFont="1" applyFill="1" applyBorder="1" applyAlignment="1">
      <alignment horizontal="center" vertical="center" wrapText="1"/>
    </xf>
    <xf numFmtId="165" fontId="10" fillId="6" borderId="43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5" fillId="0" borderId="0" xfId="0" applyFont="1"/>
    <xf numFmtId="0" fontId="22" fillId="0" borderId="0" xfId="0" applyFont="1" applyAlignment="1">
      <alignment vertical="top" wrapText="1"/>
    </xf>
    <xf numFmtId="0" fontId="24" fillId="13" borderId="0" xfId="0" applyFont="1" applyFill="1" applyAlignment="1">
      <alignment horizontal="left" vertical="top"/>
    </xf>
    <xf numFmtId="165" fontId="14" fillId="13" borderId="15" xfId="0" applyNumberFormat="1" applyFont="1" applyFill="1" applyBorder="1" applyAlignment="1">
      <alignment horizontal="left" vertical="top" wrapText="1"/>
    </xf>
    <xf numFmtId="165" fontId="14" fillId="15" borderId="15" xfId="0" applyNumberFormat="1" applyFont="1" applyFill="1" applyBorder="1" applyAlignment="1">
      <alignment horizontal="left" vertical="top" wrapText="1"/>
    </xf>
    <xf numFmtId="165" fontId="14" fillId="15" borderId="16" xfId="0" applyNumberFormat="1" applyFont="1" applyFill="1" applyBorder="1" applyAlignment="1">
      <alignment horizontal="left" vertical="top" wrapText="1"/>
    </xf>
    <xf numFmtId="0" fontId="24" fillId="15" borderId="10" xfId="0" applyFont="1" applyFill="1" applyBorder="1" applyAlignment="1">
      <alignment horizontal="center" vertical="center" wrapText="1"/>
    </xf>
    <xf numFmtId="0" fontId="24" fillId="15" borderId="11" xfId="0" applyFont="1" applyFill="1" applyBorder="1" applyAlignment="1">
      <alignment horizontal="center" vertical="center" wrapText="1"/>
    </xf>
    <xf numFmtId="165" fontId="23" fillId="13" borderId="13" xfId="0" applyNumberFormat="1" applyFont="1" applyFill="1" applyBorder="1" applyAlignment="1">
      <alignment horizontal="center" vertical="center" wrapText="1"/>
    </xf>
    <xf numFmtId="165" fontId="23" fillId="16" borderId="13" xfId="0" applyNumberFormat="1" applyFont="1" applyFill="1" applyBorder="1" applyAlignment="1">
      <alignment horizontal="center" vertical="center" wrapText="1"/>
    </xf>
    <xf numFmtId="165" fontId="23" fillId="16" borderId="17" xfId="0" applyNumberFormat="1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23" fillId="16" borderId="13" xfId="0" applyNumberFormat="1" applyFont="1" applyFill="1" applyBorder="1" applyAlignment="1">
      <alignment horizontal="center" vertical="center" wrapText="1"/>
    </xf>
    <xf numFmtId="166" fontId="23" fillId="13" borderId="13" xfId="0" applyNumberFormat="1" applyFont="1" applyFill="1" applyBorder="1" applyAlignment="1">
      <alignment horizontal="center" vertical="center" wrapText="1"/>
    </xf>
    <xf numFmtId="166" fontId="23" fillId="16" borderId="17" xfId="0" applyNumberFormat="1" applyFont="1" applyFill="1" applyBorder="1" applyAlignment="1">
      <alignment horizontal="center" vertical="center" wrapText="1"/>
    </xf>
    <xf numFmtId="166" fontId="23" fillId="13" borderId="14" xfId="0" applyNumberFormat="1" applyFont="1" applyFill="1" applyBorder="1" applyAlignment="1">
      <alignment horizontal="center" vertical="center" wrapText="1"/>
    </xf>
    <xf numFmtId="166" fontId="23" fillId="16" borderId="14" xfId="0" applyNumberFormat="1" applyFont="1" applyFill="1" applyBorder="1" applyAlignment="1">
      <alignment horizontal="center" vertical="center" wrapText="1"/>
    </xf>
    <xf numFmtId="166" fontId="23" fillId="16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17" borderId="21" xfId="0" applyFont="1" applyFill="1" applyBorder="1" applyAlignment="1">
      <alignment horizontal="center" vertical="top" wrapText="1"/>
    </xf>
    <xf numFmtId="165" fontId="27" fillId="17" borderId="22" xfId="0" applyNumberFormat="1" applyFont="1" applyFill="1" applyBorder="1" applyAlignment="1">
      <alignment horizontal="center" vertical="top" wrapText="1"/>
    </xf>
    <xf numFmtId="165" fontId="27" fillId="17" borderId="23" xfId="0" applyNumberFormat="1" applyFont="1" applyFill="1" applyBorder="1" applyAlignment="1">
      <alignment horizontal="center" vertical="top" wrapText="1"/>
    </xf>
    <xf numFmtId="165" fontId="27" fillId="17" borderId="24" xfId="0" applyNumberFormat="1" applyFont="1" applyFill="1" applyBorder="1" applyAlignment="1">
      <alignment horizontal="center" vertical="top" wrapText="1"/>
    </xf>
    <xf numFmtId="165" fontId="27" fillId="17" borderId="25" xfId="0" applyNumberFormat="1" applyFont="1" applyFill="1" applyBorder="1" applyAlignment="1">
      <alignment horizontal="center" vertical="top" wrapText="1"/>
    </xf>
    <xf numFmtId="0" fontId="25" fillId="13" borderId="13" xfId="0" applyFont="1" applyFill="1" applyBorder="1" applyAlignment="1">
      <alignment horizontal="center" vertical="top" wrapText="1"/>
    </xf>
    <xf numFmtId="0" fontId="25" fillId="13" borderId="26" xfId="0" applyFont="1" applyFill="1" applyBorder="1" applyAlignment="1">
      <alignment horizontal="center" vertical="top" wrapText="1"/>
    </xf>
    <xf numFmtId="0" fontId="25" fillId="13" borderId="27" xfId="0" applyFont="1" applyFill="1" applyBorder="1" applyAlignment="1">
      <alignment horizontal="center" vertical="top" wrapText="1"/>
    </xf>
    <xf numFmtId="0" fontId="25" fillId="13" borderId="14" xfId="0" applyFont="1" applyFill="1" applyBorder="1" applyAlignment="1">
      <alignment horizontal="center" vertical="top" wrapText="1"/>
    </xf>
    <xf numFmtId="165" fontId="14" fillId="15" borderId="15" xfId="0" applyNumberFormat="1" applyFont="1" applyFill="1" applyBorder="1" applyAlignment="1">
      <alignment horizontal="center" vertical="top" wrapText="1"/>
    </xf>
    <xf numFmtId="0" fontId="25" fillId="16" borderId="13" xfId="0" applyFont="1" applyFill="1" applyBorder="1" applyAlignment="1">
      <alignment horizontal="center" vertical="top" wrapText="1"/>
    </xf>
    <xf numFmtId="0" fontId="25" fillId="16" borderId="26" xfId="0" applyFont="1" applyFill="1" applyBorder="1" applyAlignment="1">
      <alignment horizontal="center" vertical="top" wrapText="1"/>
    </xf>
    <xf numFmtId="0" fontId="25" fillId="16" borderId="27" xfId="0" applyFont="1" applyFill="1" applyBorder="1" applyAlignment="1">
      <alignment horizontal="center" vertical="top" wrapText="1"/>
    </xf>
    <xf numFmtId="165" fontId="14" fillId="15" borderId="46" xfId="0" applyNumberFormat="1" applyFont="1" applyFill="1" applyBorder="1" applyAlignment="1">
      <alignment horizontal="center" vertical="top" wrapText="1"/>
    </xf>
    <xf numFmtId="0" fontId="25" fillId="13" borderId="32" xfId="0" applyFont="1" applyFill="1" applyBorder="1" applyAlignment="1">
      <alignment horizontal="center" vertical="top" wrapText="1"/>
    </xf>
    <xf numFmtId="0" fontId="25" fillId="13" borderId="33" xfId="0" applyFont="1" applyFill="1" applyBorder="1" applyAlignment="1">
      <alignment horizontal="center" vertical="top" wrapText="1"/>
    </xf>
    <xf numFmtId="167" fontId="23" fillId="13" borderId="33" xfId="0" applyNumberFormat="1" applyFont="1" applyFill="1" applyBorder="1" applyAlignment="1">
      <alignment horizontal="center" vertical="top" wrapText="1"/>
    </xf>
    <xf numFmtId="165" fontId="14" fillId="15" borderId="48" xfId="0" applyNumberFormat="1" applyFont="1" applyFill="1" applyBorder="1" applyAlignment="1">
      <alignment horizontal="center" vertical="top" wrapText="1"/>
    </xf>
    <xf numFmtId="0" fontId="25" fillId="16" borderId="22" xfId="0" applyFont="1" applyFill="1" applyBorder="1" applyAlignment="1">
      <alignment horizontal="center" vertical="top" wrapText="1"/>
    </xf>
    <xf numFmtId="0" fontId="25" fillId="16" borderId="24" xfId="0" applyFont="1" applyFill="1" applyBorder="1" applyAlignment="1">
      <alignment horizontal="center" vertical="top" wrapText="1"/>
    </xf>
    <xf numFmtId="0" fontId="25" fillId="16" borderId="32" xfId="0" applyFont="1" applyFill="1" applyBorder="1" applyAlignment="1">
      <alignment horizontal="center" vertical="top" wrapText="1"/>
    </xf>
    <xf numFmtId="165" fontId="14" fillId="15" borderId="49" xfId="0" applyNumberFormat="1" applyFont="1" applyFill="1" applyBorder="1" applyAlignment="1">
      <alignment horizontal="center" vertical="top" wrapText="1"/>
    </xf>
    <xf numFmtId="0" fontId="28" fillId="17" borderId="24" xfId="0" applyFont="1" applyFill="1" applyBorder="1" applyAlignment="1">
      <alignment horizontal="center" vertical="top" wrapText="1"/>
    </xf>
    <xf numFmtId="0" fontId="22" fillId="13" borderId="27" xfId="0" applyFont="1" applyFill="1" applyBorder="1" applyAlignment="1">
      <alignment horizontal="center" vertical="top" wrapText="1"/>
    </xf>
    <xf numFmtId="0" fontId="22" fillId="16" borderId="27" xfId="0" applyFont="1" applyFill="1" applyBorder="1" applyAlignment="1">
      <alignment horizontal="center" vertical="top" wrapText="1"/>
    </xf>
    <xf numFmtId="0" fontId="24" fillId="15" borderId="9" xfId="0" applyFont="1" applyFill="1" applyBorder="1" applyAlignment="1">
      <alignment vertical="top" wrapText="1"/>
    </xf>
    <xf numFmtId="168" fontId="23" fillId="13" borderId="22" xfId="0" applyNumberFormat="1" applyFont="1" applyFill="1" applyBorder="1" applyAlignment="1">
      <alignment horizontal="center" vertical="top" wrapText="1"/>
    </xf>
    <xf numFmtId="168" fontId="23" fillId="13" borderId="23" xfId="0" applyNumberFormat="1" applyFont="1" applyFill="1" applyBorder="1" applyAlignment="1">
      <alignment horizontal="center" vertical="top" wrapText="1"/>
    </xf>
    <xf numFmtId="168" fontId="23" fillId="13" borderId="24" xfId="0" applyNumberFormat="1" applyFont="1" applyFill="1" applyBorder="1" applyAlignment="1">
      <alignment horizontal="center" vertical="top" wrapText="1"/>
    </xf>
    <xf numFmtId="168" fontId="23" fillId="13" borderId="25" xfId="0" applyNumberFormat="1" applyFont="1" applyFill="1" applyBorder="1" applyAlignment="1">
      <alignment horizontal="center" vertical="top" wrapText="1"/>
    </xf>
    <xf numFmtId="168" fontId="23" fillId="16" borderId="13" xfId="0" applyNumberFormat="1" applyFont="1" applyFill="1" applyBorder="1" applyAlignment="1">
      <alignment horizontal="center" vertical="top" wrapText="1"/>
    </xf>
    <xf numFmtId="168" fontId="23" fillId="16" borderId="26" xfId="0" applyNumberFormat="1" applyFont="1" applyFill="1" applyBorder="1" applyAlignment="1">
      <alignment horizontal="center" vertical="top" wrapText="1"/>
    </xf>
    <xf numFmtId="168" fontId="23" fillId="16" borderId="27" xfId="0" applyNumberFormat="1" applyFont="1" applyFill="1" applyBorder="1" applyAlignment="1">
      <alignment horizontal="center" vertical="top" wrapText="1"/>
    </xf>
    <xf numFmtId="168" fontId="23" fillId="16" borderId="14" xfId="0" applyNumberFormat="1" applyFont="1" applyFill="1" applyBorder="1" applyAlignment="1">
      <alignment horizontal="center" vertical="top" wrapText="1"/>
    </xf>
    <xf numFmtId="168" fontId="23" fillId="13" borderId="50" xfId="0" applyNumberFormat="1" applyFont="1" applyFill="1" applyBorder="1" applyAlignment="1">
      <alignment horizontal="center" vertical="top" wrapText="1"/>
    </xf>
    <xf numFmtId="168" fontId="23" fillId="13" borderId="51" xfId="0" applyNumberFormat="1" applyFont="1" applyFill="1" applyBorder="1" applyAlignment="1">
      <alignment horizontal="center" vertical="top" wrapText="1"/>
    </xf>
    <xf numFmtId="168" fontId="23" fillId="13" borderId="52" xfId="0" applyNumberFormat="1" applyFont="1" applyFill="1" applyBorder="1" applyAlignment="1">
      <alignment horizontal="center" vertical="top" wrapText="1"/>
    </xf>
    <xf numFmtId="168" fontId="23" fillId="13" borderId="53" xfId="0" applyNumberFormat="1" applyFont="1" applyFill="1" applyBorder="1" applyAlignment="1">
      <alignment horizontal="center" vertical="top" wrapText="1"/>
    </xf>
    <xf numFmtId="168" fontId="23" fillId="13" borderId="13" xfId="0" applyNumberFormat="1" applyFont="1" applyFill="1" applyBorder="1" applyAlignment="1">
      <alignment horizontal="center" vertical="top" wrapText="1"/>
    </xf>
    <xf numFmtId="168" fontId="23" fillId="13" borderId="26" xfId="0" applyNumberFormat="1" applyFont="1" applyFill="1" applyBorder="1" applyAlignment="1">
      <alignment horizontal="center" vertical="top" wrapText="1"/>
    </xf>
    <xf numFmtId="168" fontId="23" fillId="16" borderId="32" xfId="0" applyNumberFormat="1" applyFont="1" applyFill="1" applyBorder="1" applyAlignment="1">
      <alignment horizontal="center" vertical="top" wrapText="1"/>
    </xf>
    <xf numFmtId="168" fontId="23" fillId="16" borderId="47" xfId="0" applyNumberFormat="1" applyFont="1" applyFill="1" applyBorder="1" applyAlignment="1">
      <alignment horizontal="center" vertical="top" wrapText="1"/>
    </xf>
    <xf numFmtId="168" fontId="23" fillId="13" borderId="47" xfId="0" applyNumberFormat="1" applyFont="1" applyFill="1" applyBorder="1" applyAlignment="1">
      <alignment horizontal="center" vertical="top" wrapText="1"/>
    </xf>
    <xf numFmtId="168" fontId="23" fillId="16" borderId="23" xfId="0" applyNumberFormat="1" applyFont="1" applyFill="1" applyBorder="1" applyAlignment="1">
      <alignment horizontal="center" vertical="top" wrapText="1"/>
    </xf>
    <xf numFmtId="168" fontId="23" fillId="13" borderId="27" xfId="0" applyNumberFormat="1" applyFont="1" applyFill="1" applyBorder="1" applyAlignment="1">
      <alignment horizontal="center" vertical="top" wrapText="1"/>
    </xf>
    <xf numFmtId="168" fontId="23" fillId="16" borderId="33" xfId="0" applyNumberFormat="1" applyFont="1" applyFill="1" applyBorder="1" applyAlignment="1">
      <alignment horizontal="center" vertical="top" wrapText="1"/>
    </xf>
    <xf numFmtId="168" fontId="23" fillId="13" borderId="32" xfId="0" applyNumberFormat="1" applyFont="1" applyFill="1" applyBorder="1" applyAlignment="1">
      <alignment horizontal="center" vertical="top" wrapText="1"/>
    </xf>
    <xf numFmtId="168" fontId="23" fillId="16" borderId="22" xfId="0" applyNumberFormat="1" applyFont="1" applyFill="1" applyBorder="1" applyAlignment="1">
      <alignment horizontal="center" vertical="top" wrapText="1"/>
    </xf>
    <xf numFmtId="168" fontId="23" fillId="13" borderId="33" xfId="0" applyNumberFormat="1" applyFont="1" applyFill="1" applyBorder="1" applyAlignment="1">
      <alignment horizontal="center" vertical="top" wrapText="1"/>
    </xf>
    <xf numFmtId="168" fontId="23" fillId="16" borderId="24" xfId="0" applyNumberFormat="1" applyFont="1" applyFill="1" applyBorder="1" applyAlignment="1">
      <alignment horizontal="center" vertical="top" wrapText="1"/>
    </xf>
    <xf numFmtId="168" fontId="23" fillId="13" borderId="14" xfId="0" applyNumberFormat="1" applyFont="1" applyFill="1" applyBorder="1" applyAlignment="1">
      <alignment horizontal="center" vertical="top" wrapText="1"/>
    </xf>
    <xf numFmtId="168" fontId="23" fillId="13" borderId="34" xfId="0" applyNumberFormat="1" applyFont="1" applyFill="1" applyBorder="1" applyAlignment="1">
      <alignment horizontal="center" vertical="top" wrapText="1"/>
    </xf>
    <xf numFmtId="168" fontId="23" fillId="16" borderId="25" xfId="0" applyNumberFormat="1" applyFont="1" applyFill="1" applyBorder="1" applyAlignment="1">
      <alignment horizontal="center" vertical="top" wrapText="1"/>
    </xf>
    <xf numFmtId="168" fontId="23" fillId="16" borderId="34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54" xfId="0" applyFont="1" applyBorder="1" applyAlignment="1">
      <alignment horizontal="center"/>
    </xf>
    <xf numFmtId="0" fontId="1" fillId="0" borderId="54" xfId="0" applyFont="1" applyBorder="1" applyAlignment="1">
      <alignment horizontal="right"/>
    </xf>
    <xf numFmtId="0" fontId="1" fillId="18" borderId="54" xfId="0" applyFont="1" applyFill="1" applyBorder="1" applyAlignment="1">
      <alignment horizontal="center"/>
    </xf>
    <xf numFmtId="0" fontId="21" fillId="19" borderId="54" xfId="0" applyFont="1" applyFill="1" applyBorder="1" applyAlignment="1">
      <alignment horizontal="center"/>
    </xf>
    <xf numFmtId="0" fontId="1" fillId="20" borderId="54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1" fillId="21" borderId="5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 vertical="top" wrapText="1"/>
    </xf>
    <xf numFmtId="165" fontId="10" fillId="6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69" fontId="10" fillId="0" borderId="0" xfId="0" applyNumberFormat="1" applyFont="1" applyFill="1" applyBorder="1" applyAlignment="1">
      <alignment horizontal="center" vertical="center" wrapText="1"/>
    </xf>
    <xf numFmtId="170" fontId="10" fillId="0" borderId="0" xfId="0" applyNumberFormat="1" applyFont="1" applyFill="1" applyBorder="1" applyAlignment="1">
      <alignment horizontal="center" vertical="center" wrapText="1"/>
    </xf>
    <xf numFmtId="165" fontId="11" fillId="11" borderId="0" xfId="0" applyNumberFormat="1" applyFont="1" applyFill="1" applyBorder="1" applyAlignment="1">
      <alignment horizontal="center" vertical="center" wrapText="1"/>
    </xf>
    <xf numFmtId="169" fontId="10" fillId="6" borderId="56" xfId="0" applyNumberFormat="1" applyFont="1" applyFill="1" applyBorder="1" applyAlignment="1">
      <alignment horizontal="center" vertical="center" wrapText="1"/>
    </xf>
    <xf numFmtId="169" fontId="10" fillId="9" borderId="56" xfId="0" applyNumberFormat="1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0" fillId="0" borderId="58" xfId="0" applyBorder="1"/>
    <xf numFmtId="165" fontId="11" fillId="11" borderId="59" xfId="0" applyNumberFormat="1" applyFont="1" applyFill="1" applyBorder="1" applyAlignment="1">
      <alignment horizontal="center" vertical="center" wrapText="1"/>
    </xf>
    <xf numFmtId="165" fontId="11" fillId="8" borderId="19" xfId="0" applyNumberFormat="1" applyFont="1" applyFill="1" applyBorder="1" applyAlignment="1">
      <alignment horizontal="left" vertical="top" wrapText="1"/>
    </xf>
    <xf numFmtId="165" fontId="10" fillId="6" borderId="19" xfId="0" applyNumberFormat="1" applyFont="1" applyFill="1" applyBorder="1" applyAlignment="1">
      <alignment horizontal="center" vertical="center" wrapText="1"/>
    </xf>
    <xf numFmtId="169" fontId="10" fillId="6" borderId="19" xfId="0" applyNumberFormat="1" applyFont="1" applyFill="1" applyBorder="1" applyAlignment="1">
      <alignment horizontal="center" vertical="center" wrapText="1"/>
    </xf>
    <xf numFmtId="170" fontId="10" fillId="6" borderId="19" xfId="0" applyNumberFormat="1" applyFont="1" applyFill="1" applyBorder="1" applyAlignment="1">
      <alignment horizontal="center" vertical="center" wrapText="1"/>
    </xf>
    <xf numFmtId="165" fontId="10" fillId="6" borderId="60" xfId="0" applyNumberFormat="1" applyFont="1" applyFill="1" applyBorder="1" applyAlignment="1">
      <alignment horizontal="center" vertical="center" wrapText="1"/>
    </xf>
    <xf numFmtId="165" fontId="10" fillId="9" borderId="19" xfId="0" applyNumberFormat="1" applyFont="1" applyFill="1" applyBorder="1" applyAlignment="1">
      <alignment horizontal="center" vertical="center" wrapText="1"/>
    </xf>
    <xf numFmtId="169" fontId="10" fillId="9" borderId="19" xfId="0" applyNumberFormat="1" applyFont="1" applyFill="1" applyBorder="1" applyAlignment="1">
      <alignment horizontal="center" vertical="center" wrapText="1"/>
    </xf>
    <xf numFmtId="170" fontId="10" fillId="9" borderId="19" xfId="0" applyNumberFormat="1" applyFont="1" applyFill="1" applyBorder="1" applyAlignment="1">
      <alignment horizontal="center" vertical="center" wrapText="1"/>
    </xf>
    <xf numFmtId="165" fontId="10" fillId="9" borderId="60" xfId="0" applyNumberFormat="1" applyFont="1" applyFill="1" applyBorder="1" applyAlignment="1">
      <alignment horizontal="center" vertical="center" wrapText="1"/>
    </xf>
    <xf numFmtId="165" fontId="11" fillId="11" borderId="61" xfId="0" applyNumberFormat="1" applyFont="1" applyFill="1" applyBorder="1" applyAlignment="1">
      <alignment horizontal="center" vertical="center" wrapText="1"/>
    </xf>
    <xf numFmtId="165" fontId="11" fillId="11" borderId="62" xfId="0" applyNumberFormat="1" applyFont="1" applyFill="1" applyBorder="1" applyAlignment="1">
      <alignment horizontal="center" vertical="center" wrapText="1"/>
    </xf>
    <xf numFmtId="165" fontId="10" fillId="6" borderId="44" xfId="0" applyNumberFormat="1" applyFont="1" applyFill="1" applyBorder="1" applyAlignment="1">
      <alignment horizontal="center" vertical="center" wrapText="1"/>
    </xf>
    <xf numFmtId="165" fontId="10" fillId="9" borderId="44" xfId="0" applyNumberFormat="1" applyFont="1" applyFill="1" applyBorder="1" applyAlignment="1">
      <alignment horizontal="center" vertical="center" wrapText="1"/>
    </xf>
    <xf numFmtId="165" fontId="11" fillId="8" borderId="55" xfId="0" applyNumberFormat="1" applyFont="1" applyFill="1" applyBorder="1" applyAlignment="1">
      <alignment horizontal="left" vertical="top" wrapText="1"/>
    </xf>
    <xf numFmtId="165" fontId="10" fillId="6" borderId="55" xfId="0" applyNumberFormat="1" applyFont="1" applyFill="1" applyBorder="1" applyAlignment="1">
      <alignment horizontal="center" vertical="center" wrapText="1"/>
    </xf>
    <xf numFmtId="169" fontId="10" fillId="6" borderId="55" xfId="0" applyNumberFormat="1" applyFont="1" applyFill="1" applyBorder="1" applyAlignment="1">
      <alignment horizontal="center" vertical="center" wrapText="1"/>
    </xf>
    <xf numFmtId="170" fontId="10" fillId="6" borderId="55" xfId="0" applyNumberFormat="1" applyFont="1" applyFill="1" applyBorder="1" applyAlignment="1">
      <alignment horizontal="center" vertical="center" wrapText="1"/>
    </xf>
    <xf numFmtId="165" fontId="10" fillId="6" borderId="64" xfId="0" applyNumberFormat="1" applyFont="1" applyFill="1" applyBorder="1" applyAlignment="1">
      <alignment horizontal="center" vertical="center" wrapText="1"/>
    </xf>
    <xf numFmtId="165" fontId="10" fillId="6" borderId="6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11" borderId="66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Border="1" applyAlignment="1">
      <alignment horizontal="center"/>
    </xf>
    <xf numFmtId="2" fontId="1" fillId="0" borderId="54" xfId="0" applyNumberFormat="1" applyFont="1" applyBorder="1" applyAlignment="1">
      <alignment horizontal="center"/>
    </xf>
    <xf numFmtId="171" fontId="1" fillId="0" borderId="5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71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71" fontId="10" fillId="6" borderId="19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vertical="center" wrapText="1"/>
    </xf>
    <xf numFmtId="165" fontId="11" fillId="11" borderId="67" xfId="0" applyNumberFormat="1" applyFont="1" applyFill="1" applyBorder="1" applyAlignment="1">
      <alignment horizontal="center" vertical="center" wrapText="1"/>
    </xf>
    <xf numFmtId="165" fontId="11" fillId="11" borderId="69" xfId="0" applyNumberFormat="1" applyFont="1" applyFill="1" applyBorder="1" applyAlignment="1">
      <alignment horizontal="center" vertical="center" wrapText="1"/>
    </xf>
    <xf numFmtId="165" fontId="11" fillId="11" borderId="69" xfId="0" applyNumberFormat="1" applyFont="1" applyFill="1" applyBorder="1" applyAlignment="1">
      <alignment vertical="center" wrapText="1"/>
    </xf>
    <xf numFmtId="171" fontId="10" fillId="9" borderId="19" xfId="0" applyNumberFormat="1" applyFont="1" applyFill="1" applyBorder="1" applyAlignment="1">
      <alignment horizontal="center" vertical="center" wrapText="1"/>
    </xf>
    <xf numFmtId="171" fontId="10" fillId="6" borderId="55" xfId="0" applyNumberFormat="1" applyFont="1" applyFill="1" applyBorder="1" applyAlignment="1">
      <alignment horizontal="center" vertical="center" wrapText="1"/>
    </xf>
    <xf numFmtId="165" fontId="11" fillId="11" borderId="68" xfId="0" applyNumberFormat="1" applyFont="1" applyFill="1" applyBorder="1" applyAlignment="1">
      <alignment horizontal="center" vertical="center" wrapText="1"/>
    </xf>
    <xf numFmtId="169" fontId="10" fillId="6" borderId="44" xfId="0" applyNumberFormat="1" applyFont="1" applyFill="1" applyBorder="1" applyAlignment="1">
      <alignment horizontal="center" vertical="center" wrapText="1"/>
    </xf>
    <xf numFmtId="170" fontId="10" fillId="6" borderId="20" xfId="0" applyNumberFormat="1" applyFont="1" applyFill="1" applyBorder="1" applyAlignment="1">
      <alignment horizontal="center" vertical="center" wrapText="1"/>
    </xf>
    <xf numFmtId="169" fontId="10" fillId="9" borderId="44" xfId="0" applyNumberFormat="1" applyFont="1" applyFill="1" applyBorder="1" applyAlignment="1">
      <alignment horizontal="center" vertical="center" wrapText="1"/>
    </xf>
    <xf numFmtId="170" fontId="10" fillId="9" borderId="20" xfId="0" applyNumberFormat="1" applyFont="1" applyFill="1" applyBorder="1" applyAlignment="1">
      <alignment horizontal="center" vertical="center" wrapText="1"/>
    </xf>
    <xf numFmtId="169" fontId="10" fillId="6" borderId="65" xfId="0" applyNumberFormat="1" applyFont="1" applyFill="1" applyBorder="1" applyAlignment="1">
      <alignment horizontal="center" vertical="center" wrapText="1"/>
    </xf>
    <xf numFmtId="170" fontId="10" fillId="6" borderId="75" xfId="0" applyNumberFormat="1" applyFont="1" applyFill="1" applyBorder="1" applyAlignment="1">
      <alignment horizontal="center" vertical="center" wrapText="1"/>
    </xf>
    <xf numFmtId="165" fontId="11" fillId="11" borderId="7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165" fontId="11" fillId="8" borderId="77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169" fontId="10" fillId="0" borderId="0" xfId="0" applyNumberFormat="1" applyFont="1" applyFill="1" applyBorder="1" applyAlignment="1">
      <alignment horizontal="left" vertical="center"/>
    </xf>
    <xf numFmtId="165" fontId="23" fillId="13" borderId="17" xfId="0" applyNumberFormat="1" applyFont="1" applyFill="1" applyBorder="1" applyAlignment="1">
      <alignment horizontal="center" vertical="center" wrapText="1"/>
    </xf>
    <xf numFmtId="166" fontId="23" fillId="13" borderId="17" xfId="0" applyNumberFormat="1" applyFont="1" applyFill="1" applyBorder="1" applyAlignment="1">
      <alignment horizontal="center" vertical="center" wrapText="1"/>
    </xf>
    <xf numFmtId="166" fontId="23" fillId="13" borderId="18" xfId="0" applyNumberFormat="1" applyFont="1" applyFill="1" applyBorder="1" applyAlignment="1">
      <alignment horizontal="center" vertical="center" wrapText="1"/>
    </xf>
    <xf numFmtId="165" fontId="10" fillId="6" borderId="78" xfId="0" applyNumberFormat="1" applyFont="1" applyFill="1" applyBorder="1" applyAlignment="1">
      <alignment horizontal="center" vertical="center" wrapText="1"/>
    </xf>
    <xf numFmtId="165" fontId="10" fillId="9" borderId="27" xfId="0" applyNumberFormat="1" applyFont="1" applyFill="1" applyBorder="1" applyAlignment="1">
      <alignment horizontal="center" vertical="center" wrapText="1"/>
    </xf>
    <xf numFmtId="165" fontId="10" fillId="6" borderId="7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165" fontId="11" fillId="11" borderId="8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vertical="center"/>
    </xf>
    <xf numFmtId="0" fontId="14" fillId="0" borderId="0" xfId="0" applyFont="1" applyFill="1" applyAlignment="1">
      <alignment horizontal="left" vertical="top"/>
    </xf>
    <xf numFmtId="0" fontId="32" fillId="0" borderId="0" xfId="0" applyFont="1" applyFill="1"/>
    <xf numFmtId="0" fontId="34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left" vertical="top"/>
    </xf>
    <xf numFmtId="0" fontId="36" fillId="0" borderId="0" xfId="0" applyFont="1" applyFill="1" applyAlignment="1">
      <alignment horizontal="left" vertical="top"/>
    </xf>
    <xf numFmtId="0" fontId="24" fillId="22" borderId="82" xfId="0" applyFont="1" applyFill="1" applyBorder="1" applyAlignment="1">
      <alignment horizontal="left" vertical="top" wrapText="1"/>
    </xf>
    <xf numFmtId="0" fontId="28" fillId="23" borderId="9" xfId="0" applyFont="1" applyFill="1" applyBorder="1" applyAlignment="1">
      <alignment horizontal="left" vertical="top" wrapText="1"/>
    </xf>
    <xf numFmtId="0" fontId="28" fillId="23" borderId="9" xfId="0" applyFont="1" applyFill="1" applyBorder="1" applyAlignment="1">
      <alignment horizontal="left" vertical="center" wrapText="1"/>
    </xf>
    <xf numFmtId="0" fontId="28" fillId="23" borderId="9" xfId="0" applyFont="1" applyFill="1" applyBorder="1" applyAlignment="1">
      <alignment horizontal="center" vertical="center" wrapText="1"/>
    </xf>
    <xf numFmtId="0" fontId="18" fillId="0" borderId="19" xfId="0" applyFont="1" applyBorder="1"/>
    <xf numFmtId="0" fontId="18" fillId="0" borderId="36" xfId="0" applyFont="1" applyBorder="1"/>
    <xf numFmtId="0" fontId="17" fillId="0" borderId="0" xfId="0" applyFont="1" applyBorder="1"/>
    <xf numFmtId="0" fontId="17" fillId="0" borderId="0" xfId="0" applyFont="1" applyBorder="1" applyAlignment="1">
      <alignment vertical="center"/>
    </xf>
    <xf numFmtId="166" fontId="23" fillId="22" borderId="8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66" fontId="23" fillId="22" borderId="85" xfId="0" applyNumberFormat="1" applyFont="1" applyFill="1" applyBorder="1" applyAlignment="1">
      <alignment horizontal="center" vertical="center" wrapText="1"/>
    </xf>
    <xf numFmtId="166" fontId="23" fillId="22" borderId="13" xfId="0" applyNumberFormat="1" applyFont="1" applyFill="1" applyBorder="1" applyAlignment="1">
      <alignment horizontal="center" vertical="center" wrapText="1"/>
    </xf>
    <xf numFmtId="165" fontId="23" fillId="13" borderId="84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65" fontId="11" fillId="8" borderId="12" xfId="0" applyNumberFormat="1" applyFont="1" applyFill="1" applyBorder="1" applyAlignment="1">
      <alignment horizontal="left" vertical="center" wrapText="1"/>
    </xf>
    <xf numFmtId="165" fontId="11" fillId="8" borderId="15" xfId="0" applyNumberFormat="1" applyFont="1" applyFill="1" applyBorder="1" applyAlignment="1">
      <alignment horizontal="left" vertical="center" wrapText="1"/>
    </xf>
    <xf numFmtId="165" fontId="11" fillId="8" borderId="40" xfId="0" applyNumberFormat="1" applyFont="1" applyFill="1" applyBorder="1" applyAlignment="1">
      <alignment horizontal="left" vertical="center" wrapText="1"/>
    </xf>
    <xf numFmtId="0" fontId="0" fillId="6" borderId="19" xfId="0" applyFill="1" applyBorder="1" applyAlignment="1">
      <alignment horizontal="left" vertical="top"/>
    </xf>
    <xf numFmtId="0" fontId="0" fillId="6" borderId="19" xfId="0" applyFill="1" applyBorder="1" applyAlignment="1">
      <alignment horizontal="right" vertical="top"/>
    </xf>
    <xf numFmtId="0" fontId="8" fillId="6" borderId="19" xfId="0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>
      <alignment horizontal="right" vertical="top" wrapText="1"/>
    </xf>
    <xf numFmtId="165" fontId="10" fillId="6" borderId="11" xfId="0" applyNumberFormat="1" applyFont="1" applyFill="1" applyBorder="1" applyAlignment="1">
      <alignment horizontal="center" vertical="center" wrapText="1"/>
    </xf>
    <xf numFmtId="165" fontId="10" fillId="6" borderId="14" xfId="0" applyNumberFormat="1" applyFont="1" applyFill="1" applyBorder="1" applyAlignment="1">
      <alignment horizontal="center" vertical="center" wrapText="1"/>
    </xf>
    <xf numFmtId="165" fontId="10" fillId="6" borderId="27" xfId="0" applyNumberFormat="1" applyFont="1" applyFill="1" applyBorder="1" applyAlignment="1">
      <alignment horizontal="center" vertical="center" wrapText="1"/>
    </xf>
    <xf numFmtId="165" fontId="10" fillId="6" borderId="88" xfId="0" applyNumberFormat="1" applyFont="1" applyFill="1" applyBorder="1" applyAlignment="1">
      <alignment horizontal="center" vertical="center" wrapText="1"/>
    </xf>
    <xf numFmtId="165" fontId="14" fillId="12" borderId="91" xfId="0" applyNumberFormat="1" applyFont="1" applyFill="1" applyBorder="1" applyAlignment="1">
      <alignment horizontal="center" vertical="center" wrapText="1"/>
    </xf>
    <xf numFmtId="165" fontId="14" fillId="12" borderId="92" xfId="0" applyNumberFormat="1" applyFont="1" applyFill="1" applyBorder="1" applyAlignment="1">
      <alignment horizontal="center" vertical="center" wrapText="1"/>
    </xf>
    <xf numFmtId="165" fontId="11" fillId="11" borderId="33" xfId="0" applyNumberFormat="1" applyFont="1" applyFill="1" applyBorder="1" applyAlignment="1">
      <alignment horizontal="center" vertical="center" wrapText="1"/>
    </xf>
    <xf numFmtId="165" fontId="11" fillId="11" borderId="32" xfId="0" applyNumberFormat="1" applyFont="1" applyFill="1" applyBorder="1" applyAlignment="1">
      <alignment horizontal="center" vertical="center" wrapText="1"/>
    </xf>
    <xf numFmtId="165" fontId="10" fillId="9" borderId="93" xfId="0" applyNumberFormat="1" applyFont="1" applyFill="1" applyBorder="1" applyAlignment="1">
      <alignment horizontal="center" vertical="center" wrapText="1"/>
    </xf>
    <xf numFmtId="165" fontId="10" fillId="9" borderId="94" xfId="0" applyNumberFormat="1" applyFont="1" applyFill="1" applyBorder="1" applyAlignment="1">
      <alignment horizontal="center" vertical="center" wrapText="1"/>
    </xf>
    <xf numFmtId="165" fontId="10" fillId="9" borderId="95" xfId="0" applyNumberFormat="1" applyFont="1" applyFill="1" applyBorder="1" applyAlignment="1">
      <alignment horizontal="center" vertical="center" wrapText="1"/>
    </xf>
    <xf numFmtId="165" fontId="10" fillId="0" borderId="87" xfId="0" applyNumberFormat="1" applyFont="1" applyFill="1" applyBorder="1" applyAlignment="1">
      <alignment horizontal="center" vertical="center" wrapText="1"/>
    </xf>
    <xf numFmtId="165" fontId="14" fillId="12" borderId="96" xfId="0" applyNumberFormat="1" applyFont="1" applyFill="1" applyBorder="1" applyAlignment="1">
      <alignment horizontal="center" vertical="center" wrapText="1"/>
    </xf>
    <xf numFmtId="165" fontId="14" fillId="12" borderId="97" xfId="0" applyNumberFormat="1" applyFont="1" applyFill="1" applyBorder="1" applyAlignment="1">
      <alignment horizontal="center" vertical="center" wrapText="1"/>
    </xf>
    <xf numFmtId="165" fontId="14" fillId="12" borderId="98" xfId="0" applyNumberFormat="1" applyFont="1" applyFill="1" applyBorder="1" applyAlignment="1">
      <alignment horizontal="center" vertical="center" wrapText="1"/>
    </xf>
    <xf numFmtId="165" fontId="10" fillId="6" borderId="99" xfId="0" applyNumberFormat="1" applyFont="1" applyFill="1" applyBorder="1" applyAlignment="1">
      <alignment horizontal="center" vertical="center" wrapText="1"/>
    </xf>
    <xf numFmtId="165" fontId="10" fillId="6" borderId="47" xfId="0" applyNumberFormat="1" applyFont="1" applyFill="1" applyBorder="1" applyAlignment="1">
      <alignment horizontal="center" vertical="center" wrapText="1"/>
    </xf>
    <xf numFmtId="165" fontId="10" fillId="9" borderId="100" xfId="0" applyNumberFormat="1" applyFont="1" applyFill="1" applyBorder="1" applyAlignment="1">
      <alignment horizontal="center" vertical="center" wrapText="1"/>
    </xf>
    <xf numFmtId="165" fontId="11" fillId="11" borderId="34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top"/>
    </xf>
    <xf numFmtId="0" fontId="17" fillId="6" borderId="19" xfId="0" applyFont="1" applyFill="1" applyBorder="1" applyAlignment="1">
      <alignment vertical="center" wrapText="1"/>
    </xf>
    <xf numFmtId="0" fontId="17" fillId="6" borderId="20" xfId="0" applyFont="1" applyFill="1" applyBorder="1" applyAlignment="1">
      <alignment vertical="center" wrapText="1"/>
    </xf>
    <xf numFmtId="165" fontId="11" fillId="8" borderId="12" xfId="0" applyNumberFormat="1" applyFont="1" applyFill="1" applyBorder="1" applyAlignment="1">
      <alignment horizontal="right" vertical="center" wrapText="1"/>
    </xf>
    <xf numFmtId="165" fontId="11" fillId="8" borderId="40" xfId="0" applyNumberFormat="1" applyFont="1" applyFill="1" applyBorder="1" applyAlignment="1">
      <alignment horizontal="right" vertical="center" wrapText="1"/>
    </xf>
    <xf numFmtId="0" fontId="37" fillId="0" borderId="0" xfId="0" applyFont="1"/>
    <xf numFmtId="0" fontId="38" fillId="3" borderId="0" xfId="0" applyFont="1" applyFill="1" applyAlignment="1"/>
    <xf numFmtId="165" fontId="10" fillId="6" borderId="19" xfId="0" applyNumberFormat="1" applyFont="1" applyFill="1" applyBorder="1" applyAlignment="1" applyProtection="1">
      <alignment vertical="center" wrapText="1"/>
      <protection locked="0"/>
    </xf>
    <xf numFmtId="165" fontId="10" fillId="0" borderId="0" xfId="0" applyNumberFormat="1" applyFont="1" applyFill="1" applyBorder="1" applyAlignment="1" applyProtection="1">
      <alignment vertical="center" wrapText="1"/>
      <protection locked="0"/>
    </xf>
    <xf numFmtId="165" fontId="10" fillId="6" borderId="19" xfId="0" applyNumberFormat="1" applyFont="1" applyFill="1" applyBorder="1" applyAlignment="1" applyProtection="1">
      <alignment horizontal="center" vertical="center" wrapText="1"/>
      <protection locked="0"/>
    </xf>
    <xf numFmtId="165" fontId="10" fillId="9" borderId="19" xfId="0" applyNumberFormat="1" applyFont="1" applyFill="1" applyBorder="1" applyAlignment="1" applyProtection="1">
      <alignment vertical="center" wrapText="1"/>
      <protection locked="0"/>
    </xf>
    <xf numFmtId="165" fontId="10" fillId="9" borderId="19" xfId="0" applyNumberFormat="1" applyFont="1" applyFill="1" applyBorder="1" applyAlignment="1" applyProtection="1">
      <alignment horizontal="center" vertical="center" wrapText="1"/>
      <protection locked="0"/>
    </xf>
    <xf numFmtId="165" fontId="10" fillId="6" borderId="55" xfId="0" applyNumberFormat="1" applyFont="1" applyFill="1" applyBorder="1" applyAlignment="1" applyProtection="1">
      <alignment horizontal="left" vertical="center" wrapText="1"/>
      <protection locked="0"/>
    </xf>
    <xf numFmtId="165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10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/>
    </xf>
    <xf numFmtId="0" fontId="0" fillId="10" borderId="35" xfId="0" applyFill="1" applyBorder="1" applyAlignment="1">
      <alignment horizontal="center" vertical="top" wrapText="1"/>
    </xf>
    <xf numFmtId="0" fontId="0" fillId="10" borderId="36" xfId="0" applyFill="1" applyBorder="1" applyAlignment="1">
      <alignment horizontal="center" vertical="top" wrapText="1"/>
    </xf>
    <xf numFmtId="0" fontId="0" fillId="10" borderId="21" xfId="0" applyFill="1" applyBorder="1" applyAlignment="1">
      <alignment horizontal="center" vertical="top" wrapText="1"/>
    </xf>
    <xf numFmtId="0" fontId="0" fillId="11" borderId="31" xfId="0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 wrapText="1"/>
    </xf>
    <xf numFmtId="0" fontId="12" fillId="10" borderId="35" xfId="0" applyFont="1" applyFill="1" applyBorder="1" applyAlignment="1">
      <alignment horizontal="center" vertical="top" wrapText="1"/>
    </xf>
    <xf numFmtId="0" fontId="0" fillId="11" borderId="89" xfId="0" applyFill="1" applyBorder="1" applyAlignment="1">
      <alignment horizontal="left" vertical="center" wrapText="1"/>
    </xf>
    <xf numFmtId="0" fontId="0" fillId="11" borderId="69" xfId="0" applyFill="1" applyBorder="1" applyAlignment="1">
      <alignment horizontal="left" vertical="center" wrapText="1"/>
    </xf>
    <xf numFmtId="0" fontId="0" fillId="11" borderId="90" xfId="0" applyFill="1" applyBorder="1" applyAlignment="1">
      <alignment horizontal="left" vertical="center" wrapText="1"/>
    </xf>
    <xf numFmtId="0" fontId="17" fillId="6" borderId="58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/>
    </xf>
    <xf numFmtId="165" fontId="13" fillId="10" borderId="57" xfId="0" applyNumberFormat="1" applyFont="1" applyFill="1" applyBorder="1" applyAlignment="1">
      <alignment horizontal="center" vertical="center" wrapText="1"/>
    </xf>
    <xf numFmtId="165" fontId="13" fillId="10" borderId="58" xfId="0" applyNumberFormat="1" applyFont="1" applyFill="1" applyBorder="1" applyAlignment="1">
      <alignment horizontal="center" vertical="center" wrapText="1"/>
    </xf>
    <xf numFmtId="165" fontId="13" fillId="10" borderId="63" xfId="0" applyNumberFormat="1" applyFont="1" applyFill="1" applyBorder="1" applyAlignment="1">
      <alignment horizontal="center" vertical="center" wrapText="1"/>
    </xf>
    <xf numFmtId="165" fontId="13" fillId="10" borderId="69" xfId="0" applyNumberFormat="1" applyFont="1" applyFill="1" applyBorder="1" applyAlignment="1">
      <alignment horizontal="center" vertical="center" wrapText="1"/>
    </xf>
    <xf numFmtId="165" fontId="13" fillId="10" borderId="70" xfId="0" applyNumberFormat="1" applyFont="1" applyFill="1" applyBorder="1" applyAlignment="1">
      <alignment horizontal="center" vertical="center" wrapText="1"/>
    </xf>
    <xf numFmtId="165" fontId="13" fillId="10" borderId="73" xfId="0" applyNumberFormat="1" applyFont="1" applyFill="1" applyBorder="1" applyAlignment="1">
      <alignment horizontal="center" vertical="center" wrapText="1"/>
    </xf>
    <xf numFmtId="165" fontId="13" fillId="10" borderId="74" xfId="0" applyNumberFormat="1" applyFont="1" applyFill="1" applyBorder="1" applyAlignment="1">
      <alignment horizontal="center" vertical="center" wrapText="1"/>
    </xf>
    <xf numFmtId="165" fontId="13" fillId="10" borderId="72" xfId="0" applyNumberFormat="1" applyFont="1" applyFill="1" applyBorder="1" applyAlignment="1">
      <alignment horizontal="center" vertical="center" wrapText="1"/>
    </xf>
    <xf numFmtId="165" fontId="13" fillId="10" borderId="71" xfId="0" applyNumberFormat="1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165" fontId="13" fillId="10" borderId="8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textRotation="90"/>
    </xf>
    <xf numFmtId="0" fontId="24" fillId="13" borderId="44" xfId="0" applyFont="1" applyFill="1" applyBorder="1" applyAlignment="1">
      <alignment horizontal="center" vertical="top" wrapText="1"/>
    </xf>
    <xf numFmtId="0" fontId="24" fillId="13" borderId="19" xfId="0" applyFont="1" applyFill="1" applyBorder="1" applyAlignment="1">
      <alignment horizontal="center" vertical="top" wrapText="1"/>
    </xf>
    <xf numFmtId="0" fontId="24" fillId="13" borderId="20" xfId="0" applyFont="1" applyFill="1" applyBorder="1" applyAlignment="1">
      <alignment horizontal="center" vertical="top" wrapText="1"/>
    </xf>
    <xf numFmtId="0" fontId="24" fillId="12" borderId="14" xfId="0" applyFont="1" applyFill="1" applyBorder="1" applyAlignment="1">
      <alignment horizontal="center" vertical="top" wrapText="1"/>
    </xf>
    <xf numFmtId="0" fontId="24" fillId="12" borderId="45" xfId="0" applyFont="1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8" xfId="0" applyFill="1" applyBorder="1" applyAlignment="1">
      <alignment horizontal="center" vertical="top" wrapText="1"/>
    </xf>
    <xf numFmtId="0" fontId="0" fillId="7" borderId="31" xfId="0" applyFill="1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24" fillId="14" borderId="7" xfId="0" applyFont="1" applyFill="1" applyBorder="1" applyAlignment="1">
      <alignment horizontal="center" vertical="center" wrapText="1"/>
    </xf>
    <xf numFmtId="0" fontId="24" fillId="14" borderId="8" xfId="0" applyFont="1" applyFill="1" applyBorder="1" applyAlignment="1">
      <alignment horizontal="center" vertical="center" wrapText="1"/>
    </xf>
    <xf numFmtId="0" fontId="24" fillId="13" borderId="6" xfId="0" applyFont="1" applyFill="1" applyBorder="1" applyAlignment="1">
      <alignment horizontal="left" wrapText="1"/>
    </xf>
    <xf numFmtId="0" fontId="24" fillId="13" borderId="9" xfId="0" applyFont="1" applyFill="1" applyBorder="1" applyAlignment="1">
      <alignment horizontal="left" wrapText="1"/>
    </xf>
    <xf numFmtId="0" fontId="24" fillId="13" borderId="12" xfId="0" applyFont="1" applyFill="1" applyBorder="1" applyAlignment="1">
      <alignment horizontal="left" wrapText="1"/>
    </xf>
    <xf numFmtId="0" fontId="24" fillId="14" borderId="6" xfId="0" applyFont="1" applyFill="1" applyBorder="1" applyAlignment="1">
      <alignment horizontal="center" vertical="center" wrapText="1"/>
    </xf>
    <xf numFmtId="0" fontId="24" fillId="13" borderId="19" xfId="0" applyFont="1" applyFill="1" applyBorder="1" applyAlignment="1">
      <alignment horizontal="center" vertical="center" wrapText="1"/>
    </xf>
    <xf numFmtId="165" fontId="11" fillId="11" borderId="14" xfId="0" applyNumberFormat="1" applyFont="1" applyFill="1" applyBorder="1" applyAlignment="1">
      <alignment horizontal="center" vertical="center" wrapText="1"/>
    </xf>
    <xf numFmtId="165" fontId="11" fillId="11" borderId="45" xfId="0" applyNumberFormat="1" applyFont="1" applyFill="1" applyBorder="1" applyAlignment="1">
      <alignment horizontal="center" vertical="center" wrapText="1"/>
    </xf>
    <xf numFmtId="165" fontId="11" fillId="11" borderId="86" xfId="0" applyNumberFormat="1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35" fillId="0" borderId="19" xfId="0" applyFont="1" applyBorder="1" applyAlignment="1">
      <alignment horizontal="center" vertical="center"/>
    </xf>
    <xf numFmtId="0" fontId="24" fillId="13" borderId="44" xfId="0" applyFont="1" applyFill="1" applyBorder="1" applyAlignment="1">
      <alignment horizontal="center" vertical="center" wrapText="1"/>
    </xf>
    <xf numFmtId="0" fontId="24" fillId="1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0BF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115128</xdr:colOff>
      <xdr:row>1</xdr:row>
      <xdr:rowOff>92765</xdr:rowOff>
    </xdr:from>
    <xdr:to>
      <xdr:col>5</xdr:col>
      <xdr:colOff>581853</xdr:colOff>
      <xdr:row>5</xdr:row>
      <xdr:rowOff>45774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7606" y="283265"/>
          <a:ext cx="1990725" cy="789552"/>
        </a:xfrm>
        <a:prstGeom prst="rect">
          <a:avLst/>
        </a:prstGeom>
      </xdr:spPr>
    </xdr:pic>
    <xdr:clientData/>
  </xdr:twoCellAnchor>
  <xdr:twoCellAnchor editAs="oneCell">
    <xdr:from>
      <xdr:col>3</xdr:col>
      <xdr:colOff>91108</xdr:colOff>
      <xdr:row>31</xdr:row>
      <xdr:rowOff>49696</xdr:rowOff>
    </xdr:from>
    <xdr:to>
      <xdr:col>5</xdr:col>
      <xdr:colOff>215348</xdr:colOff>
      <xdr:row>34</xdr:row>
      <xdr:rowOff>104389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6" y="6443870"/>
          <a:ext cx="1648240" cy="626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85725</xdr:colOff>
      <xdr:row>1</xdr:row>
      <xdr:rowOff>156972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914400" cy="34747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</xdr:colOff>
      <xdr:row>2</xdr:row>
      <xdr:rowOff>95250</xdr:rowOff>
    </xdr:from>
    <xdr:to>
      <xdr:col>20</xdr:col>
      <xdr:colOff>218475</xdr:colOff>
      <xdr:row>7</xdr:row>
      <xdr:rowOff>95250</xdr:rowOff>
    </xdr:to>
    <xdr:pic>
      <xdr:nvPicPr>
        <xdr:cNvPr id="5" name="Bilde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44"/>
        <a:stretch/>
      </xdr:blipFill>
      <xdr:spPr>
        <a:xfrm>
          <a:off x="4752975" y="609600"/>
          <a:ext cx="1447200" cy="952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85725</xdr:colOff>
      <xdr:row>1</xdr:row>
      <xdr:rowOff>156972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914400" cy="347472"/>
        </a:xfrm>
        <a:prstGeom prst="rect">
          <a:avLst/>
        </a:prstGeom>
      </xdr:spPr>
    </xdr:pic>
    <xdr:clientData/>
  </xdr:twoCellAnchor>
  <xdr:twoCellAnchor editAs="oneCell">
    <xdr:from>
      <xdr:col>16</xdr:col>
      <xdr:colOff>77932</xdr:colOff>
      <xdr:row>2</xdr:row>
      <xdr:rowOff>86553</xdr:rowOff>
    </xdr:from>
    <xdr:to>
      <xdr:col>20</xdr:col>
      <xdr:colOff>260904</xdr:colOff>
      <xdr:row>7</xdr:row>
      <xdr:rowOff>90920</xdr:rowOff>
    </xdr:to>
    <xdr:pic>
      <xdr:nvPicPr>
        <xdr:cNvPr id="3" name="Bild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6" r="636" b="11877"/>
        <a:stretch/>
      </xdr:blipFill>
      <xdr:spPr>
        <a:xfrm>
          <a:off x="4818784" y="597439"/>
          <a:ext cx="1447200" cy="95686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85725</xdr:colOff>
      <xdr:row>1</xdr:row>
      <xdr:rowOff>156972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914400" cy="34747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28576</xdr:colOff>
      <xdr:row>2</xdr:row>
      <xdr:rowOff>85725</xdr:rowOff>
    </xdr:from>
    <xdr:to>
      <xdr:col>20</xdr:col>
      <xdr:colOff>219076</xdr:colOff>
      <xdr:row>7</xdr:row>
      <xdr:rowOff>95250</xdr:rowOff>
    </xdr:to>
    <xdr:pic>
      <xdr:nvPicPr>
        <xdr:cNvPr id="5" name="Bilde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90" r="-277" b="10278"/>
        <a:stretch/>
      </xdr:blipFill>
      <xdr:spPr>
        <a:xfrm>
          <a:off x="4752976" y="600075"/>
          <a:ext cx="1447800" cy="96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85725</xdr:colOff>
      <xdr:row>1</xdr:row>
      <xdr:rowOff>156972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914400" cy="347472"/>
        </a:xfrm>
        <a:prstGeom prst="rect">
          <a:avLst/>
        </a:prstGeom>
      </xdr:spPr>
    </xdr:pic>
    <xdr:clientData/>
  </xdr:twoCellAnchor>
  <xdr:twoCellAnchor editAs="oneCell">
    <xdr:from>
      <xdr:col>17</xdr:col>
      <xdr:colOff>219075</xdr:colOff>
      <xdr:row>2</xdr:row>
      <xdr:rowOff>66675</xdr:rowOff>
    </xdr:from>
    <xdr:to>
      <xdr:col>20</xdr:col>
      <xdr:colOff>219075</xdr:colOff>
      <xdr:row>8</xdr:row>
      <xdr:rowOff>72926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581025"/>
          <a:ext cx="942975" cy="11492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202827</xdr:colOff>
      <xdr:row>1</xdr:row>
      <xdr:rowOff>156972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917202" cy="347472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54</xdr:row>
      <xdr:rowOff>66675</xdr:rowOff>
    </xdr:from>
    <xdr:ext cx="915521" cy="348032"/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677525"/>
          <a:ext cx="915521" cy="348032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108</xdr:row>
      <xdr:rowOff>66675</xdr:rowOff>
    </xdr:from>
    <xdr:ext cx="915521" cy="348032"/>
    <xdr:pic>
      <xdr:nvPicPr>
        <xdr:cNvPr id="6" name="Bild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1288375"/>
          <a:ext cx="915521" cy="348032"/>
        </a:xfrm>
        <a:prstGeom prst="rect">
          <a:avLst/>
        </a:prstGeom>
      </xdr:spPr>
    </xdr:pic>
    <xdr:clientData/>
  </xdr:oneCellAnchor>
  <xdr:twoCellAnchor editAs="oneCell">
    <xdr:from>
      <xdr:col>19</xdr:col>
      <xdr:colOff>276225</xdr:colOff>
      <xdr:row>2</xdr:row>
      <xdr:rowOff>66675</xdr:rowOff>
    </xdr:from>
    <xdr:to>
      <xdr:col>25</xdr:col>
      <xdr:colOff>199425</xdr:colOff>
      <xdr:row>7</xdr:row>
      <xdr:rowOff>66675</xdr:rowOff>
    </xdr:to>
    <xdr:pic>
      <xdr:nvPicPr>
        <xdr:cNvPr id="11" name="Bilde 1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44"/>
        <a:stretch/>
      </xdr:blipFill>
      <xdr:spPr>
        <a:xfrm>
          <a:off x="5295900" y="581025"/>
          <a:ext cx="1447200" cy="952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19</xdr:col>
      <xdr:colOff>266700</xdr:colOff>
      <xdr:row>56</xdr:row>
      <xdr:rowOff>66675</xdr:rowOff>
    </xdr:from>
    <xdr:to>
      <xdr:col>25</xdr:col>
      <xdr:colOff>189900</xdr:colOff>
      <xdr:row>61</xdr:row>
      <xdr:rowOff>66675</xdr:rowOff>
    </xdr:to>
    <xdr:pic>
      <xdr:nvPicPr>
        <xdr:cNvPr id="12" name="Bilde 1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44"/>
        <a:stretch/>
      </xdr:blipFill>
      <xdr:spPr>
        <a:xfrm>
          <a:off x="5286375" y="11191875"/>
          <a:ext cx="1447200" cy="952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0</xdr:colOff>
      <xdr:row>110</xdr:row>
      <xdr:rowOff>95250</xdr:rowOff>
    </xdr:from>
    <xdr:to>
      <xdr:col>25</xdr:col>
      <xdr:colOff>228000</xdr:colOff>
      <xdr:row>115</xdr:row>
      <xdr:rowOff>95250</xdr:rowOff>
    </xdr:to>
    <xdr:pic>
      <xdr:nvPicPr>
        <xdr:cNvPr id="13" name="Bilde 1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244"/>
        <a:stretch/>
      </xdr:blipFill>
      <xdr:spPr>
        <a:xfrm>
          <a:off x="5324475" y="21831300"/>
          <a:ext cx="1447200" cy="952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202827</xdr:colOff>
      <xdr:row>1</xdr:row>
      <xdr:rowOff>156972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914400" cy="347472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54</xdr:row>
      <xdr:rowOff>66675</xdr:rowOff>
    </xdr:from>
    <xdr:ext cx="915521" cy="348032"/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915521" cy="348032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108</xdr:row>
      <xdr:rowOff>66675</xdr:rowOff>
    </xdr:from>
    <xdr:ext cx="915521" cy="348032"/>
    <xdr:pic>
      <xdr:nvPicPr>
        <xdr:cNvPr id="6" name="Bild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915521" cy="348032"/>
        </a:xfrm>
        <a:prstGeom prst="rect">
          <a:avLst/>
        </a:prstGeom>
      </xdr:spPr>
    </xdr:pic>
    <xdr:clientData/>
  </xdr:oneCellAnchor>
  <xdr:twoCellAnchor editAs="oneCell">
    <xdr:from>
      <xdr:col>20</xdr:col>
      <xdr:colOff>9525</xdr:colOff>
      <xdr:row>2</xdr:row>
      <xdr:rowOff>66675</xdr:rowOff>
    </xdr:from>
    <xdr:to>
      <xdr:col>25</xdr:col>
      <xdr:colOff>230597</xdr:colOff>
      <xdr:row>7</xdr:row>
      <xdr:rowOff>71042</xdr:rowOff>
    </xdr:to>
    <xdr:pic>
      <xdr:nvPicPr>
        <xdr:cNvPr id="8" name="Bilde 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6" r="636" b="11877"/>
        <a:stretch/>
      </xdr:blipFill>
      <xdr:spPr>
        <a:xfrm>
          <a:off x="5334000" y="581025"/>
          <a:ext cx="1440272" cy="95686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9525</xdr:colOff>
      <xdr:row>56</xdr:row>
      <xdr:rowOff>76200</xdr:rowOff>
    </xdr:from>
    <xdr:to>
      <xdr:col>25</xdr:col>
      <xdr:colOff>230597</xdr:colOff>
      <xdr:row>61</xdr:row>
      <xdr:rowOff>80567</xdr:rowOff>
    </xdr:to>
    <xdr:pic>
      <xdr:nvPicPr>
        <xdr:cNvPr id="9" name="Bilde 8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6" r="636" b="11877"/>
        <a:stretch/>
      </xdr:blipFill>
      <xdr:spPr>
        <a:xfrm>
          <a:off x="5334000" y="11201400"/>
          <a:ext cx="1440272" cy="95686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0</xdr:colOff>
      <xdr:row>110</xdr:row>
      <xdr:rowOff>104775</xdr:rowOff>
    </xdr:from>
    <xdr:to>
      <xdr:col>25</xdr:col>
      <xdr:colOff>221072</xdr:colOff>
      <xdr:row>115</xdr:row>
      <xdr:rowOff>109142</xdr:rowOff>
    </xdr:to>
    <xdr:pic>
      <xdr:nvPicPr>
        <xdr:cNvPr id="10" name="Bilde 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6" r="636" b="11877"/>
        <a:stretch/>
      </xdr:blipFill>
      <xdr:spPr>
        <a:xfrm>
          <a:off x="5324475" y="21840825"/>
          <a:ext cx="1440272" cy="95686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202827</xdr:colOff>
      <xdr:row>1</xdr:row>
      <xdr:rowOff>156972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917202" cy="347472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54</xdr:row>
      <xdr:rowOff>66675</xdr:rowOff>
    </xdr:from>
    <xdr:ext cx="915521" cy="348032"/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677525"/>
          <a:ext cx="915521" cy="348032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108</xdr:row>
      <xdr:rowOff>66675</xdr:rowOff>
    </xdr:from>
    <xdr:ext cx="915521" cy="348032"/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1288375"/>
          <a:ext cx="915521" cy="348032"/>
        </a:xfrm>
        <a:prstGeom prst="rect">
          <a:avLst/>
        </a:prstGeom>
      </xdr:spPr>
    </xdr:pic>
    <xdr:clientData/>
  </xdr:oneCellAnchor>
  <xdr:twoCellAnchor editAs="oneCell">
    <xdr:from>
      <xdr:col>20</xdr:col>
      <xdr:colOff>9525</xdr:colOff>
      <xdr:row>2</xdr:row>
      <xdr:rowOff>66675</xdr:rowOff>
    </xdr:from>
    <xdr:to>
      <xdr:col>25</xdr:col>
      <xdr:colOff>238125</xdr:colOff>
      <xdr:row>7</xdr:row>
      <xdr:rowOff>76200</xdr:rowOff>
    </xdr:to>
    <xdr:pic>
      <xdr:nvPicPr>
        <xdr:cNvPr id="6" name="Bilde 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90" r="-277" b="10278"/>
        <a:stretch/>
      </xdr:blipFill>
      <xdr:spPr>
        <a:xfrm>
          <a:off x="5334000" y="581025"/>
          <a:ext cx="1447800" cy="96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0</xdr:colOff>
      <xdr:row>56</xdr:row>
      <xdr:rowOff>95250</xdr:rowOff>
    </xdr:from>
    <xdr:to>
      <xdr:col>25</xdr:col>
      <xdr:colOff>228600</xdr:colOff>
      <xdr:row>61</xdr:row>
      <xdr:rowOff>104775</xdr:rowOff>
    </xdr:to>
    <xdr:pic>
      <xdr:nvPicPr>
        <xdr:cNvPr id="7" name="Bilde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90" r="-277" b="10278"/>
        <a:stretch/>
      </xdr:blipFill>
      <xdr:spPr>
        <a:xfrm>
          <a:off x="5324475" y="11220450"/>
          <a:ext cx="1447800" cy="96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9525</xdr:colOff>
      <xdr:row>110</xdr:row>
      <xdr:rowOff>95250</xdr:rowOff>
    </xdr:from>
    <xdr:to>
      <xdr:col>25</xdr:col>
      <xdr:colOff>238125</xdr:colOff>
      <xdr:row>115</xdr:row>
      <xdr:rowOff>104775</xdr:rowOff>
    </xdr:to>
    <xdr:pic>
      <xdr:nvPicPr>
        <xdr:cNvPr id="8" name="Bilde 7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90" r="-277" b="10278"/>
        <a:stretch/>
      </xdr:blipFill>
      <xdr:spPr>
        <a:xfrm>
          <a:off x="5334000" y="21831300"/>
          <a:ext cx="1447800" cy="9620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3"/>
  <sheetViews>
    <sheetView showGridLines="0" showRowColHeaders="0" tabSelected="1" zoomScaleNormal="100" zoomScaleSheetLayoutView="115" workbookViewId="0">
      <selection activeCell="B22" sqref="B22:H22"/>
    </sheetView>
  </sheetViews>
  <sheetFormatPr baseColWidth="10" defaultRowHeight="15" x14ac:dyDescent="0.25"/>
  <cols>
    <col min="1" max="1" width="3.7109375" style="2" customWidth="1"/>
    <col min="2" max="16384" width="11.42578125" style="2"/>
  </cols>
  <sheetData>
    <row r="1" spans="1:8" x14ac:dyDescent="0.25">
      <c r="B1" s="294"/>
      <c r="C1" s="294"/>
      <c r="D1" s="294"/>
      <c r="E1" s="294"/>
      <c r="F1" s="294"/>
      <c r="G1" s="294"/>
      <c r="H1" s="294"/>
    </row>
    <row r="2" spans="1:8" x14ac:dyDescent="0.25">
      <c r="B2" s="294"/>
      <c r="C2" s="294"/>
      <c r="D2" s="294"/>
      <c r="E2" s="294"/>
      <c r="F2" s="294"/>
      <c r="G2" s="294"/>
      <c r="H2" s="294"/>
    </row>
    <row r="3" spans="1:8" x14ac:dyDescent="0.25">
      <c r="B3" s="294"/>
      <c r="C3" s="294"/>
      <c r="D3" s="294"/>
      <c r="E3" s="294"/>
      <c r="F3" s="294"/>
      <c r="G3" s="294"/>
      <c r="H3" s="294"/>
    </row>
    <row r="5" spans="1:8" s="3" customFormat="1" ht="21" customHeight="1" x14ac:dyDescent="0.35"/>
    <row r="6" spans="1:8" s="3" customFormat="1" ht="21" customHeight="1" x14ac:dyDescent="0.35"/>
    <row r="7" spans="1:8" s="3" customFormat="1" ht="21" customHeight="1" x14ac:dyDescent="0.35">
      <c r="B7" s="300" t="s">
        <v>115</v>
      </c>
      <c r="C7" s="300"/>
      <c r="D7" s="300"/>
      <c r="E7" s="300"/>
      <c r="F7" s="300"/>
      <c r="G7" s="300"/>
      <c r="H7" s="300"/>
    </row>
    <row r="8" spans="1:8" s="3" customFormat="1" ht="21" customHeight="1" x14ac:dyDescent="0.35">
      <c r="A8" s="285"/>
      <c r="B8" s="300"/>
      <c r="C8" s="300"/>
      <c r="D8" s="300"/>
      <c r="E8" s="300"/>
      <c r="F8" s="300"/>
      <c r="G8" s="300"/>
      <c r="H8" s="300"/>
    </row>
    <row r="9" spans="1:8" s="3" customFormat="1" ht="21" customHeight="1" x14ac:dyDescent="0.35"/>
    <row r="10" spans="1:8" s="3" customFormat="1" ht="21.75" thickBot="1" x14ac:dyDescent="0.4"/>
    <row r="11" spans="1:8" ht="15" customHeight="1" x14ac:dyDescent="0.25">
      <c r="C11" s="295" t="s">
        <v>0</v>
      </c>
      <c r="D11" s="295"/>
      <c r="E11" s="295"/>
      <c r="F11" s="296">
        <v>75</v>
      </c>
      <c r="G11" s="295" t="s">
        <v>1</v>
      </c>
    </row>
    <row r="12" spans="1:8" ht="15.75" customHeight="1" thickBot="1" x14ac:dyDescent="0.3">
      <c r="C12" s="295"/>
      <c r="D12" s="295"/>
      <c r="E12" s="295"/>
      <c r="F12" s="297"/>
      <c r="G12" s="295"/>
    </row>
    <row r="13" spans="1:8" x14ac:dyDescent="0.25">
      <c r="C13" s="295" t="s">
        <v>2</v>
      </c>
      <c r="D13" s="295"/>
      <c r="E13" s="295"/>
      <c r="F13" s="298">
        <v>65</v>
      </c>
      <c r="G13" s="295" t="s">
        <v>1</v>
      </c>
    </row>
    <row r="14" spans="1:8" ht="15.75" thickBot="1" x14ac:dyDescent="0.3">
      <c r="C14" s="295"/>
      <c r="D14" s="295"/>
      <c r="E14" s="295"/>
      <c r="F14" s="299"/>
      <c r="G14" s="295"/>
    </row>
    <row r="15" spans="1:8" x14ac:dyDescent="0.25">
      <c r="C15" s="295" t="s">
        <v>5</v>
      </c>
      <c r="D15" s="295"/>
      <c r="E15" s="295"/>
      <c r="F15" s="303">
        <v>20</v>
      </c>
      <c r="G15" s="295" t="s">
        <v>1</v>
      </c>
    </row>
    <row r="16" spans="1:8" ht="15.75" thickBot="1" x14ac:dyDescent="0.3">
      <c r="C16" s="295"/>
      <c r="D16" s="295"/>
      <c r="E16" s="295"/>
      <c r="F16" s="304"/>
      <c r="G16" s="295"/>
    </row>
    <row r="17" spans="2:9" x14ac:dyDescent="0.25">
      <c r="C17" s="295" t="s">
        <v>57</v>
      </c>
      <c r="D17" s="295"/>
      <c r="E17" s="295"/>
      <c r="F17" s="303">
        <v>10</v>
      </c>
      <c r="G17" s="295" t="s">
        <v>54</v>
      </c>
    </row>
    <row r="18" spans="2:9" ht="15.75" thickBot="1" x14ac:dyDescent="0.3">
      <c r="C18" s="295"/>
      <c r="D18" s="295"/>
      <c r="E18" s="295"/>
      <c r="F18" s="304"/>
      <c r="G18" s="295"/>
    </row>
    <row r="20" spans="2:9" x14ac:dyDescent="0.25">
      <c r="B20" s="305" t="s">
        <v>116</v>
      </c>
      <c r="C20" s="305"/>
      <c r="D20" s="305"/>
      <c r="E20" s="305"/>
      <c r="F20" s="305"/>
      <c r="G20" s="305"/>
      <c r="H20" s="305"/>
      <c r="I20" s="5"/>
    </row>
    <row r="22" spans="2:9" x14ac:dyDescent="0.25">
      <c r="B22" s="302" t="s">
        <v>117</v>
      </c>
      <c r="C22" s="302"/>
      <c r="D22" s="302"/>
      <c r="E22" s="302"/>
      <c r="F22" s="302"/>
      <c r="G22" s="302"/>
      <c r="H22" s="302"/>
    </row>
    <row r="23" spans="2:9" x14ac:dyDescent="0.25">
      <c r="B23" s="301"/>
      <c r="C23" s="301"/>
      <c r="D23" s="301"/>
      <c r="E23" s="301"/>
      <c r="F23" s="301"/>
      <c r="G23" s="301"/>
      <c r="H23" s="301"/>
    </row>
    <row r="24" spans="2:9" x14ac:dyDescent="0.25">
      <c r="B24" s="301" t="s">
        <v>114</v>
      </c>
      <c r="C24" s="301"/>
      <c r="D24" s="301"/>
      <c r="E24" s="301"/>
      <c r="F24" s="301"/>
      <c r="G24" s="301"/>
      <c r="H24" s="301"/>
    </row>
    <row r="25" spans="2:9" x14ac:dyDescent="0.25">
      <c r="E25" s="219" t="s">
        <v>118</v>
      </c>
    </row>
    <row r="33" spans="2:8" ht="15" customHeight="1" x14ac:dyDescent="0.25">
      <c r="B33" s="4"/>
      <c r="C33" s="4"/>
      <c r="D33" s="4"/>
      <c r="E33" s="4"/>
      <c r="F33" s="4"/>
      <c r="G33" s="4"/>
      <c r="H33" s="4"/>
    </row>
  </sheetData>
  <sheetProtection password="DBE3" sheet="1" objects="1" scenarios="1"/>
  <mergeCells count="18">
    <mergeCell ref="B24:H24"/>
    <mergeCell ref="B23:H23"/>
    <mergeCell ref="B22:H22"/>
    <mergeCell ref="C15:E16"/>
    <mergeCell ref="F15:F16"/>
    <mergeCell ref="G15:G16"/>
    <mergeCell ref="B20:H20"/>
    <mergeCell ref="C17:E18"/>
    <mergeCell ref="G17:G18"/>
    <mergeCell ref="F17:F18"/>
    <mergeCell ref="B1:H3"/>
    <mergeCell ref="C11:E12"/>
    <mergeCell ref="F11:F12"/>
    <mergeCell ref="G11:G12"/>
    <mergeCell ref="C13:E14"/>
    <mergeCell ref="F13:F14"/>
    <mergeCell ref="G13:G14"/>
    <mergeCell ref="B7:H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X51"/>
  <sheetViews>
    <sheetView showGridLines="0" showRowColHeaders="0" zoomScaleNormal="100" zoomScaleSheetLayoutView="100" workbookViewId="0">
      <selection activeCell="O22" sqref="O22"/>
    </sheetView>
  </sheetViews>
  <sheetFormatPr baseColWidth="10" defaultRowHeight="15" x14ac:dyDescent="0.25"/>
  <cols>
    <col min="1" max="1" width="10.5703125" bestFit="1" customWidth="1"/>
    <col min="2" max="2" width="2.42578125" bestFit="1" customWidth="1"/>
    <col min="3" max="3" width="2.7109375" style="35" bestFit="1" customWidth="1"/>
    <col min="4" max="4" width="1.42578125" bestFit="1" customWidth="1"/>
    <col min="5" max="5" width="2.7109375" bestFit="1" customWidth="1"/>
    <col min="6" max="6" width="3.85546875" customWidth="1"/>
    <col min="7" max="21" width="4.7109375" customWidth="1"/>
  </cols>
  <sheetData>
    <row r="1" spans="1:50" ht="20.25" x14ac:dyDescent="0.3">
      <c r="U1" s="78" t="s">
        <v>30</v>
      </c>
    </row>
    <row r="2" spans="1:50" ht="20.25" x14ac:dyDescent="0.3">
      <c r="U2" s="78" t="s">
        <v>31</v>
      </c>
    </row>
    <row r="4" spans="1:50" x14ac:dyDescent="0.25">
      <c r="A4" s="76" t="s">
        <v>0</v>
      </c>
      <c r="G4" s="77">
        <f>Inndata!F11</f>
        <v>75</v>
      </c>
      <c r="H4" s="77" t="s">
        <v>1</v>
      </c>
    </row>
    <row r="5" spans="1:50" x14ac:dyDescent="0.25">
      <c r="A5" s="76" t="s">
        <v>2</v>
      </c>
      <c r="B5" s="74"/>
      <c r="C5" s="75"/>
      <c r="D5" s="74"/>
      <c r="E5" s="74"/>
      <c r="F5" s="74"/>
      <c r="G5" s="77">
        <f>Inndata!F13</f>
        <v>65</v>
      </c>
      <c r="H5" s="77" t="s">
        <v>1</v>
      </c>
      <c r="I5" s="74"/>
      <c r="J5" s="74"/>
      <c r="K5" s="74"/>
      <c r="L5" s="74"/>
      <c r="M5" s="74"/>
      <c r="N5" s="74"/>
      <c r="P5" s="76"/>
      <c r="Q5" s="76"/>
      <c r="R5" s="76"/>
      <c r="S5" s="76"/>
    </row>
    <row r="6" spans="1:50" x14ac:dyDescent="0.25">
      <c r="A6" s="76" t="s">
        <v>5</v>
      </c>
      <c r="B6" s="74"/>
      <c r="C6" s="75"/>
      <c r="D6" s="74"/>
      <c r="E6" s="74"/>
      <c r="F6" s="74"/>
      <c r="G6" s="77">
        <f>Inndata!F15</f>
        <v>20</v>
      </c>
      <c r="H6" s="77" t="s">
        <v>1</v>
      </c>
      <c r="I6" s="74"/>
      <c r="J6" s="74"/>
      <c r="K6" s="74"/>
      <c r="L6" s="74"/>
      <c r="M6" s="74"/>
      <c r="N6" s="74"/>
      <c r="P6" s="76"/>
      <c r="Q6" s="76"/>
      <c r="R6" s="76"/>
      <c r="S6" s="76"/>
    </row>
    <row r="7" spans="1:50" x14ac:dyDescent="0.25">
      <c r="B7" s="74"/>
      <c r="C7" s="75"/>
      <c r="D7" s="74"/>
      <c r="E7" s="74"/>
      <c r="F7" s="74"/>
      <c r="G7" s="74"/>
      <c r="H7" s="74"/>
      <c r="I7" s="74"/>
      <c r="J7" s="74"/>
      <c r="K7" s="74"/>
      <c r="P7" s="76"/>
      <c r="Q7" s="76"/>
      <c r="R7" s="76"/>
      <c r="S7" s="76"/>
    </row>
    <row r="9" spans="1:50" x14ac:dyDescent="0.25">
      <c r="A9" s="29" t="s">
        <v>22</v>
      </c>
      <c r="B9" s="24"/>
      <c r="C9" s="33"/>
      <c r="D9" s="24"/>
      <c r="E9" s="24"/>
      <c r="F9" s="24"/>
      <c r="G9" s="312" t="s">
        <v>29</v>
      </c>
      <c r="H9" s="312"/>
      <c r="I9" s="312"/>
      <c r="J9" s="312"/>
      <c r="K9" s="313"/>
      <c r="L9" s="312">
        <v>300</v>
      </c>
      <c r="M9" s="312"/>
      <c r="N9" s="312"/>
      <c r="O9" s="312"/>
      <c r="P9" s="313"/>
      <c r="Q9" s="312">
        <v>400</v>
      </c>
      <c r="R9" s="312"/>
      <c r="S9" s="312"/>
      <c r="T9" s="312"/>
      <c r="U9" s="312"/>
      <c r="V9" s="49"/>
      <c r="X9" s="35"/>
    </row>
    <row r="10" spans="1:50" x14ac:dyDescent="0.25">
      <c r="A10" s="25"/>
      <c r="B10" s="306" t="s">
        <v>19</v>
      </c>
      <c r="C10" s="307"/>
      <c r="D10" s="307"/>
      <c r="E10" s="307"/>
      <c r="F10" s="308"/>
      <c r="G10" s="45"/>
      <c r="H10" s="43"/>
      <c r="I10" s="43"/>
      <c r="J10" s="43">
        <v>22</v>
      </c>
      <c r="K10" s="44">
        <v>33</v>
      </c>
      <c r="L10" s="45" t="s">
        <v>27</v>
      </c>
      <c r="M10" s="43" t="s">
        <v>28</v>
      </c>
      <c r="N10" s="43">
        <v>12</v>
      </c>
      <c r="O10" s="43">
        <v>22</v>
      </c>
      <c r="P10" s="44">
        <v>33</v>
      </c>
      <c r="Q10" s="45" t="s">
        <v>27</v>
      </c>
      <c r="R10" s="43" t="s">
        <v>28</v>
      </c>
      <c r="S10" s="43">
        <v>12</v>
      </c>
      <c r="T10" s="43">
        <v>22</v>
      </c>
      <c r="U10" s="46">
        <v>33</v>
      </c>
      <c r="V10" s="49"/>
      <c r="X10" s="35"/>
    </row>
    <row r="11" spans="1:50" ht="15" customHeight="1" x14ac:dyDescent="0.25">
      <c r="A11" s="28" t="s">
        <v>21</v>
      </c>
      <c r="B11" s="309" t="s">
        <v>20</v>
      </c>
      <c r="C11" s="310"/>
      <c r="D11" s="310"/>
      <c r="E11" s="310"/>
      <c r="F11" s="311"/>
      <c r="G11" s="40"/>
      <c r="H11" s="41"/>
      <c r="I11" s="41"/>
      <c r="J11" s="41">
        <v>678</v>
      </c>
      <c r="K11" s="42">
        <v>998</v>
      </c>
      <c r="L11" s="38">
        <v>335</v>
      </c>
      <c r="M11" s="36">
        <v>551</v>
      </c>
      <c r="N11" s="36">
        <v>720</v>
      </c>
      <c r="O11" s="36">
        <v>959</v>
      </c>
      <c r="P11" s="37">
        <v>1300</v>
      </c>
      <c r="Q11" s="38">
        <v>425</v>
      </c>
      <c r="R11" s="36">
        <v>697</v>
      </c>
      <c r="S11" s="36">
        <v>894</v>
      </c>
      <c r="T11" s="36">
        <v>1207</v>
      </c>
      <c r="U11" s="39">
        <v>1633</v>
      </c>
      <c r="V11" s="49"/>
      <c r="X11" s="35"/>
    </row>
    <row r="12" spans="1:50" s="6" customFormat="1" x14ac:dyDescent="0.25">
      <c r="A12" s="26">
        <v>400</v>
      </c>
      <c r="B12" s="26" t="s">
        <v>23</v>
      </c>
      <c r="C12" s="34">
        <f>Inndata!$F$11</f>
        <v>75</v>
      </c>
      <c r="D12" s="26" t="s">
        <v>24</v>
      </c>
      <c r="E12" s="26">
        <f>Inndata!$F$13</f>
        <v>65</v>
      </c>
      <c r="F12" s="26" t="s">
        <v>1</v>
      </c>
      <c r="G12" s="60"/>
      <c r="H12" s="60"/>
      <c r="I12" s="60"/>
      <c r="J12" s="60"/>
      <c r="K12" s="61"/>
      <c r="L12" s="60">
        <f t="shared" ref="J12:U27" si="0">(L$18/1000)*$A12</f>
        <v>134</v>
      </c>
      <c r="M12" s="60">
        <f t="shared" si="0"/>
        <v>220.4</v>
      </c>
      <c r="N12" s="60">
        <f t="shared" si="0"/>
        <v>288</v>
      </c>
      <c r="O12" s="60">
        <f t="shared" si="0"/>
        <v>383.59999999999997</v>
      </c>
      <c r="P12" s="61">
        <f t="shared" si="0"/>
        <v>520</v>
      </c>
      <c r="Q12" s="60">
        <f t="shared" si="0"/>
        <v>170</v>
      </c>
      <c r="R12" s="60">
        <f t="shared" si="0"/>
        <v>278.79999999999995</v>
      </c>
      <c r="S12" s="60">
        <f t="shared" si="0"/>
        <v>357.6</v>
      </c>
      <c r="T12" s="60">
        <f t="shared" si="0"/>
        <v>482.8</v>
      </c>
      <c r="U12" s="63">
        <f t="shared" si="0"/>
        <v>653.20000000000005</v>
      </c>
      <c r="V12" s="27"/>
      <c r="W12" s="27"/>
      <c r="X12" s="30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</row>
    <row r="13" spans="1:50" s="6" customFormat="1" x14ac:dyDescent="0.25">
      <c r="A13" s="12">
        <v>500</v>
      </c>
      <c r="B13" s="26" t="s">
        <v>23</v>
      </c>
      <c r="C13" s="34">
        <f>Inndata!$F$11</f>
        <v>75</v>
      </c>
      <c r="D13" s="26" t="s">
        <v>24</v>
      </c>
      <c r="E13" s="26">
        <f>Inndata!$F$13</f>
        <v>65</v>
      </c>
      <c r="F13" s="26" t="s">
        <v>1</v>
      </c>
      <c r="G13" s="54"/>
      <c r="H13" s="54"/>
      <c r="I13" s="54"/>
      <c r="J13" s="54"/>
      <c r="K13" s="62"/>
      <c r="L13" s="54">
        <f t="shared" si="0"/>
        <v>167.5</v>
      </c>
      <c r="M13" s="54">
        <f t="shared" si="0"/>
        <v>275.5</v>
      </c>
      <c r="N13" s="54">
        <f t="shared" si="0"/>
        <v>360</v>
      </c>
      <c r="O13" s="54">
        <f t="shared" si="0"/>
        <v>479.5</v>
      </c>
      <c r="P13" s="62">
        <f t="shared" si="0"/>
        <v>650</v>
      </c>
      <c r="Q13" s="54">
        <f t="shared" si="0"/>
        <v>212.5</v>
      </c>
      <c r="R13" s="54">
        <f t="shared" si="0"/>
        <v>348.5</v>
      </c>
      <c r="S13" s="54">
        <f t="shared" si="0"/>
        <v>447</v>
      </c>
      <c r="T13" s="54">
        <f t="shared" si="0"/>
        <v>603.5</v>
      </c>
      <c r="U13" s="64">
        <f t="shared" si="0"/>
        <v>816.5</v>
      </c>
      <c r="V13" s="27"/>
      <c r="W13" s="27"/>
      <c r="X13" s="30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</row>
    <row r="14" spans="1:50" s="6" customFormat="1" x14ac:dyDescent="0.25">
      <c r="A14" s="12">
        <v>600</v>
      </c>
      <c r="B14" s="26" t="s">
        <v>23</v>
      </c>
      <c r="C14" s="34">
        <f>Inndata!$F$11</f>
        <v>75</v>
      </c>
      <c r="D14" s="26" t="s">
        <v>24</v>
      </c>
      <c r="E14" s="26">
        <f>Inndata!$F$13</f>
        <v>65</v>
      </c>
      <c r="F14" s="26" t="s">
        <v>1</v>
      </c>
      <c r="G14" s="65"/>
      <c r="H14" s="65"/>
      <c r="I14" s="65"/>
      <c r="J14" s="60">
        <f t="shared" si="0"/>
        <v>406.8</v>
      </c>
      <c r="K14" s="61">
        <f t="shared" si="0"/>
        <v>598.79999999999995</v>
      </c>
      <c r="L14" s="60">
        <f t="shared" si="0"/>
        <v>201</v>
      </c>
      <c r="M14" s="60">
        <f t="shared" si="0"/>
        <v>330.6</v>
      </c>
      <c r="N14" s="60">
        <f t="shared" si="0"/>
        <v>432</v>
      </c>
      <c r="O14" s="60">
        <f t="shared" si="0"/>
        <v>575.4</v>
      </c>
      <c r="P14" s="61">
        <f t="shared" si="0"/>
        <v>780</v>
      </c>
      <c r="Q14" s="60">
        <f t="shared" si="0"/>
        <v>255</v>
      </c>
      <c r="R14" s="60">
        <f t="shared" si="0"/>
        <v>418.2</v>
      </c>
      <c r="S14" s="60">
        <f t="shared" si="0"/>
        <v>536.4</v>
      </c>
      <c r="T14" s="60">
        <f t="shared" si="0"/>
        <v>724.2</v>
      </c>
      <c r="U14" s="63">
        <f t="shared" si="0"/>
        <v>979.8</v>
      </c>
      <c r="V14" s="27"/>
      <c r="W14" s="27"/>
      <c r="X14" s="30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</row>
    <row r="15" spans="1:50" s="6" customFormat="1" x14ac:dyDescent="0.25">
      <c r="A15" s="12">
        <v>700</v>
      </c>
      <c r="B15" s="26" t="s">
        <v>23</v>
      </c>
      <c r="C15" s="34">
        <f>Inndata!$F$11</f>
        <v>75</v>
      </c>
      <c r="D15" s="26" t="s">
        <v>24</v>
      </c>
      <c r="E15" s="26">
        <f>Inndata!$F$13</f>
        <v>65</v>
      </c>
      <c r="F15" s="26" t="s">
        <v>1</v>
      </c>
      <c r="G15" s="54"/>
      <c r="H15" s="54"/>
      <c r="I15" s="54"/>
      <c r="J15" s="54">
        <f t="shared" si="0"/>
        <v>474.6</v>
      </c>
      <c r="K15" s="62">
        <f t="shared" si="0"/>
        <v>698.6</v>
      </c>
      <c r="L15" s="54">
        <f t="shared" si="0"/>
        <v>234.5</v>
      </c>
      <c r="M15" s="54">
        <f t="shared" si="0"/>
        <v>385.70000000000005</v>
      </c>
      <c r="N15" s="54">
        <f t="shared" si="0"/>
        <v>504</v>
      </c>
      <c r="O15" s="54">
        <f t="shared" si="0"/>
        <v>671.3</v>
      </c>
      <c r="P15" s="62">
        <f t="shared" si="0"/>
        <v>910</v>
      </c>
      <c r="Q15" s="54">
        <f t="shared" si="0"/>
        <v>297.5</v>
      </c>
      <c r="R15" s="54">
        <f t="shared" si="0"/>
        <v>487.9</v>
      </c>
      <c r="S15" s="54">
        <f t="shared" si="0"/>
        <v>625.80000000000007</v>
      </c>
      <c r="T15" s="54">
        <f t="shared" si="0"/>
        <v>844.90000000000009</v>
      </c>
      <c r="U15" s="64">
        <f t="shared" si="0"/>
        <v>1143.0999999999999</v>
      </c>
      <c r="V15" s="27"/>
      <c r="W15" s="27"/>
      <c r="X15" s="30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spans="1:50" s="6" customFormat="1" x14ac:dyDescent="0.25">
      <c r="A16" s="12">
        <v>800</v>
      </c>
      <c r="B16" s="26" t="s">
        <v>23</v>
      </c>
      <c r="C16" s="34">
        <f>Inndata!$F$11</f>
        <v>75</v>
      </c>
      <c r="D16" s="26" t="s">
        <v>24</v>
      </c>
      <c r="E16" s="26">
        <f>Inndata!$F$13</f>
        <v>65</v>
      </c>
      <c r="F16" s="26" t="s">
        <v>1</v>
      </c>
      <c r="G16" s="56"/>
      <c r="H16" s="56"/>
      <c r="I16" s="56"/>
      <c r="J16" s="60">
        <f t="shared" si="0"/>
        <v>542.40000000000009</v>
      </c>
      <c r="K16" s="61">
        <f t="shared" si="0"/>
        <v>798.4</v>
      </c>
      <c r="L16" s="60">
        <f t="shared" si="0"/>
        <v>268</v>
      </c>
      <c r="M16" s="60">
        <f t="shared" si="0"/>
        <v>440.8</v>
      </c>
      <c r="N16" s="60">
        <f t="shared" si="0"/>
        <v>576</v>
      </c>
      <c r="O16" s="60">
        <f t="shared" si="0"/>
        <v>767.19999999999993</v>
      </c>
      <c r="P16" s="61">
        <f t="shared" si="0"/>
        <v>1040</v>
      </c>
      <c r="Q16" s="60">
        <f t="shared" si="0"/>
        <v>340</v>
      </c>
      <c r="R16" s="60">
        <f t="shared" si="0"/>
        <v>557.59999999999991</v>
      </c>
      <c r="S16" s="60">
        <f t="shared" si="0"/>
        <v>715.2</v>
      </c>
      <c r="T16" s="60">
        <f t="shared" si="0"/>
        <v>965.6</v>
      </c>
      <c r="U16" s="63">
        <f t="shared" si="0"/>
        <v>1306.4000000000001</v>
      </c>
      <c r="V16" s="27"/>
      <c r="W16" s="27"/>
      <c r="X16" s="30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spans="1:50" s="6" customFormat="1" x14ac:dyDescent="0.25">
      <c r="A17" s="12">
        <v>900</v>
      </c>
      <c r="B17" s="26" t="s">
        <v>23</v>
      </c>
      <c r="C17" s="34">
        <f>Inndata!$F$11</f>
        <v>75</v>
      </c>
      <c r="D17" s="26" t="s">
        <v>24</v>
      </c>
      <c r="E17" s="26">
        <f>Inndata!$F$13</f>
        <v>65</v>
      </c>
      <c r="F17" s="26" t="s">
        <v>1</v>
      </c>
      <c r="G17" s="54"/>
      <c r="H17" s="54"/>
      <c r="I17" s="54"/>
      <c r="J17" s="54">
        <f>(J$18/1000)*$A17</f>
        <v>610.20000000000005</v>
      </c>
      <c r="K17" s="62">
        <f t="shared" si="0"/>
        <v>898.2</v>
      </c>
      <c r="L17" s="54">
        <f t="shared" si="0"/>
        <v>301.5</v>
      </c>
      <c r="M17" s="54">
        <f t="shared" si="0"/>
        <v>495.90000000000003</v>
      </c>
      <c r="N17" s="54">
        <f t="shared" si="0"/>
        <v>648</v>
      </c>
      <c r="O17" s="54">
        <f t="shared" si="0"/>
        <v>863.1</v>
      </c>
      <c r="P17" s="62">
        <f t="shared" si="0"/>
        <v>1170</v>
      </c>
      <c r="Q17" s="54">
        <f t="shared" si="0"/>
        <v>382.5</v>
      </c>
      <c r="R17" s="54">
        <f t="shared" si="0"/>
        <v>627.29999999999995</v>
      </c>
      <c r="S17" s="54">
        <f t="shared" si="0"/>
        <v>804.6</v>
      </c>
      <c r="T17" s="54">
        <f t="shared" si="0"/>
        <v>1086.3</v>
      </c>
      <c r="U17" s="64">
        <f t="shared" si="0"/>
        <v>1469.7</v>
      </c>
      <c r="V17" s="27"/>
      <c r="W17" s="27"/>
      <c r="X17" s="30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spans="1:50" s="6" customFormat="1" x14ac:dyDescent="0.25">
      <c r="A18" s="12">
        <v>1000</v>
      </c>
      <c r="B18" s="26" t="s">
        <v>23</v>
      </c>
      <c r="C18" s="34">
        <f>Inndata!$F$11</f>
        <v>75</v>
      </c>
      <c r="D18" s="26" t="s">
        <v>24</v>
      </c>
      <c r="E18" s="26">
        <f>Inndata!$F$13</f>
        <v>65</v>
      </c>
      <c r="F18" s="26" t="s">
        <v>1</v>
      </c>
      <c r="G18" s="47"/>
      <c r="H18" s="47"/>
      <c r="I18" s="47"/>
      <c r="J18" s="47">
        <f>Data!H9*(Data!$C$5/Data!$C$4)^Data!I9</f>
        <v>678</v>
      </c>
      <c r="K18" s="55">
        <f>Data!J9*(Data!$C$5/Data!$C$4)^Data!K9</f>
        <v>998</v>
      </c>
      <c r="L18" s="56">
        <f>Data!$B$10*(Data!$C$5/Data!$C$4)^Data!$C$10</f>
        <v>335</v>
      </c>
      <c r="M18" s="47">
        <f>Data!$D$10*(Data!$C$5/Data!$C$4)^Data!$E$10</f>
        <v>551</v>
      </c>
      <c r="N18" s="47">
        <f>Data!$F$10*(Data!$C$5/Data!$C$4)^Data!$G$10</f>
        <v>720</v>
      </c>
      <c r="O18" s="47">
        <f>Data!$H$10*(Data!$C$5/Data!$C$4)^Data!$I$10</f>
        <v>959</v>
      </c>
      <c r="P18" s="47">
        <f>Data!$J$10*(Data!$C$5/Data!$C$4)^Data!$K$10</f>
        <v>1300</v>
      </c>
      <c r="Q18" s="57">
        <f>Data!$B$11*(Data!$C$5/Data!$C$4)^Data!$C$11</f>
        <v>425</v>
      </c>
      <c r="R18" s="47">
        <f>Data!$D$11*(Data!$C$5/Data!$C$4)^Data!$E$11</f>
        <v>697</v>
      </c>
      <c r="S18" s="47">
        <f>Data!$F$11*(Data!$C$5/Data!$C$4)^Data!$G$11</f>
        <v>894</v>
      </c>
      <c r="T18" s="47">
        <f>Data!$H$11*(Data!$C$5/Data!$C$4)^Data!$I$11</f>
        <v>1207</v>
      </c>
      <c r="U18" s="58">
        <f>Data!$J$11*(Data!$C$5/Data!$C$4)^Data!$K$11</f>
        <v>1633</v>
      </c>
      <c r="V18" s="27"/>
      <c r="X18" s="31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</row>
    <row r="19" spans="1:50" s="6" customFormat="1" x14ac:dyDescent="0.25">
      <c r="A19" s="12">
        <v>1100</v>
      </c>
      <c r="B19" s="26" t="s">
        <v>23</v>
      </c>
      <c r="C19" s="34">
        <f>Inndata!$F$11</f>
        <v>75</v>
      </c>
      <c r="D19" s="26" t="s">
        <v>24</v>
      </c>
      <c r="E19" s="26">
        <f>Inndata!$F$13</f>
        <v>65</v>
      </c>
      <c r="F19" s="26" t="s">
        <v>1</v>
      </c>
      <c r="G19" s="66"/>
      <c r="H19" s="66"/>
      <c r="I19" s="66"/>
      <c r="J19" s="54">
        <f>(J$18/1000)*$A19</f>
        <v>745.80000000000007</v>
      </c>
      <c r="K19" s="62">
        <f t="shared" si="0"/>
        <v>1097.8</v>
      </c>
      <c r="L19" s="54">
        <f t="shared" si="0"/>
        <v>368.5</v>
      </c>
      <c r="M19" s="54">
        <f t="shared" si="0"/>
        <v>606.1</v>
      </c>
      <c r="N19" s="54">
        <f t="shared" si="0"/>
        <v>792</v>
      </c>
      <c r="O19" s="54">
        <f t="shared" si="0"/>
        <v>1054.8999999999999</v>
      </c>
      <c r="P19" s="62">
        <f t="shared" si="0"/>
        <v>1430</v>
      </c>
      <c r="Q19" s="54">
        <f t="shared" si="0"/>
        <v>467.5</v>
      </c>
      <c r="R19" s="54">
        <f t="shared" si="0"/>
        <v>766.69999999999993</v>
      </c>
      <c r="S19" s="54">
        <f t="shared" si="0"/>
        <v>983.4</v>
      </c>
      <c r="T19" s="54">
        <f t="shared" si="0"/>
        <v>1327.7</v>
      </c>
      <c r="U19" s="64">
        <f t="shared" si="0"/>
        <v>1796.3</v>
      </c>
      <c r="V19" s="27"/>
      <c r="W19" s="27"/>
      <c r="X19" s="30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</row>
    <row r="20" spans="1:50" s="6" customFormat="1" x14ac:dyDescent="0.25">
      <c r="A20" s="12">
        <v>1200</v>
      </c>
      <c r="B20" s="26" t="s">
        <v>23</v>
      </c>
      <c r="C20" s="34">
        <f>Inndata!$F$11</f>
        <v>75</v>
      </c>
      <c r="D20" s="26" t="s">
        <v>24</v>
      </c>
      <c r="E20" s="26">
        <f>Inndata!$F$13</f>
        <v>65</v>
      </c>
      <c r="F20" s="26" t="s">
        <v>1</v>
      </c>
      <c r="G20" s="56"/>
      <c r="H20" s="56"/>
      <c r="I20" s="56"/>
      <c r="J20" s="60">
        <f t="shared" ref="J20:U28" si="1">(J$18/1000)*$A20</f>
        <v>813.6</v>
      </c>
      <c r="K20" s="61">
        <f t="shared" si="0"/>
        <v>1197.5999999999999</v>
      </c>
      <c r="L20" s="60">
        <f t="shared" si="0"/>
        <v>402</v>
      </c>
      <c r="M20" s="60">
        <f t="shared" si="0"/>
        <v>661.2</v>
      </c>
      <c r="N20" s="60">
        <f t="shared" si="0"/>
        <v>864</v>
      </c>
      <c r="O20" s="60">
        <f t="shared" si="0"/>
        <v>1150.8</v>
      </c>
      <c r="P20" s="61">
        <f t="shared" si="0"/>
        <v>1560</v>
      </c>
      <c r="Q20" s="60">
        <f t="shared" si="0"/>
        <v>510</v>
      </c>
      <c r="R20" s="60">
        <f t="shared" si="0"/>
        <v>836.4</v>
      </c>
      <c r="S20" s="60">
        <f t="shared" si="0"/>
        <v>1072.8</v>
      </c>
      <c r="T20" s="60">
        <f t="shared" si="0"/>
        <v>1448.4</v>
      </c>
      <c r="U20" s="63">
        <f t="shared" si="0"/>
        <v>1959.6</v>
      </c>
      <c r="V20" s="27"/>
      <c r="W20" s="27"/>
      <c r="X20" s="30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</row>
    <row r="21" spans="1:50" s="6" customFormat="1" x14ac:dyDescent="0.25">
      <c r="A21" s="12">
        <v>1300</v>
      </c>
      <c r="B21" s="26" t="s">
        <v>23</v>
      </c>
      <c r="C21" s="34">
        <f>Inndata!$F$11</f>
        <v>75</v>
      </c>
      <c r="D21" s="26" t="s">
        <v>24</v>
      </c>
      <c r="E21" s="26">
        <f>Inndata!$F$13</f>
        <v>65</v>
      </c>
      <c r="F21" s="26" t="s">
        <v>1</v>
      </c>
      <c r="G21" s="54"/>
      <c r="H21" s="54"/>
      <c r="I21" s="54"/>
      <c r="J21" s="54">
        <f t="shared" si="1"/>
        <v>881.40000000000009</v>
      </c>
      <c r="K21" s="62">
        <f t="shared" si="0"/>
        <v>1297.4000000000001</v>
      </c>
      <c r="L21" s="54">
        <f t="shared" si="0"/>
        <v>435.5</v>
      </c>
      <c r="M21" s="54">
        <f t="shared" si="0"/>
        <v>716.30000000000007</v>
      </c>
      <c r="N21" s="54">
        <f t="shared" si="0"/>
        <v>936</v>
      </c>
      <c r="O21" s="54">
        <f t="shared" si="0"/>
        <v>1246.7</v>
      </c>
      <c r="P21" s="62">
        <f t="shared" si="0"/>
        <v>1690</v>
      </c>
      <c r="Q21" s="54">
        <f t="shared" si="0"/>
        <v>552.5</v>
      </c>
      <c r="R21" s="54">
        <f t="shared" si="0"/>
        <v>906.09999999999991</v>
      </c>
      <c r="S21" s="54">
        <f t="shared" si="0"/>
        <v>1162.2</v>
      </c>
      <c r="T21" s="54">
        <f t="shared" si="0"/>
        <v>1569.1000000000001</v>
      </c>
      <c r="U21" s="64">
        <f t="shared" si="0"/>
        <v>2122.9</v>
      </c>
      <c r="V21" s="27"/>
      <c r="W21" s="27"/>
      <c r="X21" s="30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</row>
    <row r="22" spans="1:50" s="6" customFormat="1" x14ac:dyDescent="0.25">
      <c r="A22" s="12">
        <v>1400</v>
      </c>
      <c r="B22" s="26" t="s">
        <v>23</v>
      </c>
      <c r="C22" s="34">
        <f>Inndata!$F$11</f>
        <v>75</v>
      </c>
      <c r="D22" s="26" t="s">
        <v>24</v>
      </c>
      <c r="E22" s="26">
        <f>Inndata!$F$13</f>
        <v>65</v>
      </c>
      <c r="F22" s="26" t="s">
        <v>1</v>
      </c>
      <c r="G22" s="56"/>
      <c r="H22" s="56"/>
      <c r="I22" s="56"/>
      <c r="J22" s="60">
        <f t="shared" si="1"/>
        <v>949.2</v>
      </c>
      <c r="K22" s="61">
        <f t="shared" si="0"/>
        <v>1397.2</v>
      </c>
      <c r="L22" s="60">
        <f t="shared" si="0"/>
        <v>469</v>
      </c>
      <c r="M22" s="60">
        <f t="shared" si="0"/>
        <v>771.40000000000009</v>
      </c>
      <c r="N22" s="60">
        <f t="shared" si="0"/>
        <v>1008</v>
      </c>
      <c r="O22" s="60">
        <f t="shared" si="0"/>
        <v>1342.6</v>
      </c>
      <c r="P22" s="61">
        <f t="shared" si="0"/>
        <v>1820</v>
      </c>
      <c r="Q22" s="60">
        <f t="shared" si="0"/>
        <v>595</v>
      </c>
      <c r="R22" s="60">
        <f t="shared" si="0"/>
        <v>975.8</v>
      </c>
      <c r="S22" s="60">
        <f t="shared" si="0"/>
        <v>1251.6000000000001</v>
      </c>
      <c r="T22" s="60">
        <f t="shared" si="0"/>
        <v>1689.8000000000002</v>
      </c>
      <c r="U22" s="63">
        <f t="shared" si="0"/>
        <v>2286.1999999999998</v>
      </c>
      <c r="V22" s="27"/>
      <c r="W22" s="27"/>
      <c r="X22" s="30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s="6" customFormat="1" x14ac:dyDescent="0.25">
      <c r="A23" s="12">
        <v>1600</v>
      </c>
      <c r="B23" s="26" t="s">
        <v>23</v>
      </c>
      <c r="C23" s="34">
        <f>Inndata!$F$11</f>
        <v>75</v>
      </c>
      <c r="D23" s="26" t="s">
        <v>24</v>
      </c>
      <c r="E23" s="26">
        <f>Inndata!$F$13</f>
        <v>65</v>
      </c>
      <c r="F23" s="26" t="s">
        <v>1</v>
      </c>
      <c r="G23" s="54"/>
      <c r="H23" s="54"/>
      <c r="I23" s="54"/>
      <c r="J23" s="54">
        <f t="shared" si="1"/>
        <v>1084.8000000000002</v>
      </c>
      <c r="K23" s="62">
        <f t="shared" si="0"/>
        <v>1596.8</v>
      </c>
      <c r="L23" s="54">
        <f t="shared" si="0"/>
        <v>536</v>
      </c>
      <c r="M23" s="54">
        <f t="shared" si="0"/>
        <v>881.6</v>
      </c>
      <c r="N23" s="54">
        <f t="shared" si="0"/>
        <v>1152</v>
      </c>
      <c r="O23" s="54">
        <f t="shared" si="0"/>
        <v>1534.3999999999999</v>
      </c>
      <c r="P23" s="62">
        <f t="shared" si="0"/>
        <v>2080</v>
      </c>
      <c r="Q23" s="54">
        <f t="shared" si="0"/>
        <v>680</v>
      </c>
      <c r="R23" s="54">
        <f t="shared" si="0"/>
        <v>1115.1999999999998</v>
      </c>
      <c r="S23" s="54">
        <f t="shared" si="0"/>
        <v>1430.4</v>
      </c>
      <c r="T23" s="54">
        <f t="shared" si="0"/>
        <v>1931.2</v>
      </c>
      <c r="U23" s="64">
        <f t="shared" si="0"/>
        <v>2612.8000000000002</v>
      </c>
      <c r="V23" s="27"/>
      <c r="W23" s="27"/>
      <c r="X23" s="30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</row>
    <row r="24" spans="1:50" s="6" customFormat="1" x14ac:dyDescent="0.25">
      <c r="A24" s="12">
        <v>1800</v>
      </c>
      <c r="B24" s="26" t="s">
        <v>23</v>
      </c>
      <c r="C24" s="34">
        <f>Inndata!$F$11</f>
        <v>75</v>
      </c>
      <c r="D24" s="26" t="s">
        <v>24</v>
      </c>
      <c r="E24" s="26">
        <f>Inndata!$F$13</f>
        <v>65</v>
      </c>
      <c r="F24" s="26" t="s">
        <v>1</v>
      </c>
      <c r="G24" s="56"/>
      <c r="H24" s="56"/>
      <c r="I24" s="56"/>
      <c r="J24" s="60">
        <f t="shared" si="1"/>
        <v>1220.4000000000001</v>
      </c>
      <c r="K24" s="61">
        <f t="shared" si="0"/>
        <v>1796.4</v>
      </c>
      <c r="L24" s="60">
        <f t="shared" si="0"/>
        <v>603</v>
      </c>
      <c r="M24" s="60">
        <f t="shared" si="0"/>
        <v>991.80000000000007</v>
      </c>
      <c r="N24" s="60">
        <f t="shared" si="0"/>
        <v>1296</v>
      </c>
      <c r="O24" s="60">
        <f t="shared" si="0"/>
        <v>1726.2</v>
      </c>
      <c r="P24" s="61">
        <f t="shared" si="0"/>
        <v>2340</v>
      </c>
      <c r="Q24" s="60">
        <f t="shared" si="0"/>
        <v>765</v>
      </c>
      <c r="R24" s="60">
        <f t="shared" si="0"/>
        <v>1254.5999999999999</v>
      </c>
      <c r="S24" s="60">
        <f t="shared" si="0"/>
        <v>1609.2</v>
      </c>
      <c r="T24" s="60">
        <f t="shared" si="0"/>
        <v>2172.6</v>
      </c>
      <c r="U24" s="63">
        <f t="shared" si="0"/>
        <v>2939.4</v>
      </c>
      <c r="V24" s="27"/>
      <c r="W24" s="27"/>
      <c r="X24" s="30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s="6" customFormat="1" x14ac:dyDescent="0.25">
      <c r="A25" s="12">
        <v>2000</v>
      </c>
      <c r="B25" s="26" t="s">
        <v>23</v>
      </c>
      <c r="C25" s="34">
        <f>Inndata!$F$11</f>
        <v>75</v>
      </c>
      <c r="D25" s="26" t="s">
        <v>24</v>
      </c>
      <c r="E25" s="26">
        <f>Inndata!$F$13</f>
        <v>65</v>
      </c>
      <c r="F25" s="26" t="s">
        <v>1</v>
      </c>
      <c r="G25" s="67"/>
      <c r="H25" s="67"/>
      <c r="I25" s="67"/>
      <c r="J25" s="54">
        <f t="shared" si="1"/>
        <v>1356</v>
      </c>
      <c r="K25" s="62">
        <f t="shared" si="0"/>
        <v>1996</v>
      </c>
      <c r="L25" s="54">
        <f t="shared" si="0"/>
        <v>670</v>
      </c>
      <c r="M25" s="54">
        <f t="shared" si="0"/>
        <v>1102</v>
      </c>
      <c r="N25" s="54">
        <f t="shared" si="0"/>
        <v>1440</v>
      </c>
      <c r="O25" s="54">
        <f t="shared" si="0"/>
        <v>1918</v>
      </c>
      <c r="P25" s="62">
        <f t="shared" si="0"/>
        <v>2600</v>
      </c>
      <c r="Q25" s="54">
        <f t="shared" si="0"/>
        <v>850</v>
      </c>
      <c r="R25" s="54">
        <f t="shared" si="0"/>
        <v>1394</v>
      </c>
      <c r="S25" s="54">
        <f t="shared" si="0"/>
        <v>1788</v>
      </c>
      <c r="T25" s="54">
        <f t="shared" si="0"/>
        <v>2414</v>
      </c>
      <c r="U25" s="64">
        <f t="shared" si="0"/>
        <v>3266</v>
      </c>
      <c r="V25" s="27"/>
      <c r="W25" s="27"/>
      <c r="X25" s="30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</row>
    <row r="26" spans="1:50" s="6" customFormat="1" x14ac:dyDescent="0.25">
      <c r="A26" s="12">
        <v>2300</v>
      </c>
      <c r="B26" s="26" t="s">
        <v>23</v>
      </c>
      <c r="C26" s="34">
        <f>Inndata!$F$11</f>
        <v>75</v>
      </c>
      <c r="D26" s="26" t="s">
        <v>24</v>
      </c>
      <c r="E26" s="26">
        <f>Inndata!$F$13</f>
        <v>65</v>
      </c>
      <c r="F26" s="26" t="s">
        <v>1</v>
      </c>
      <c r="G26" s="68"/>
      <c r="H26" s="68"/>
      <c r="I26" s="68"/>
      <c r="J26" s="60">
        <f t="shared" si="1"/>
        <v>1559.4</v>
      </c>
      <c r="K26" s="61">
        <f t="shared" si="0"/>
        <v>2295.4</v>
      </c>
      <c r="L26" s="60">
        <f t="shared" si="0"/>
        <v>770.5</v>
      </c>
      <c r="M26" s="60">
        <f t="shared" si="0"/>
        <v>1267.3000000000002</v>
      </c>
      <c r="N26" s="60">
        <f t="shared" si="0"/>
        <v>1656</v>
      </c>
      <c r="O26" s="60">
        <f t="shared" si="0"/>
        <v>2205.6999999999998</v>
      </c>
      <c r="P26" s="61">
        <f t="shared" si="0"/>
        <v>2990</v>
      </c>
      <c r="Q26" s="60">
        <f t="shared" si="0"/>
        <v>977.5</v>
      </c>
      <c r="R26" s="60">
        <f t="shared" si="0"/>
        <v>1603.1</v>
      </c>
      <c r="S26" s="60">
        <f t="shared" si="0"/>
        <v>2056.1999999999998</v>
      </c>
      <c r="T26" s="60">
        <f t="shared" si="0"/>
        <v>2776.1000000000004</v>
      </c>
      <c r="U26" s="63">
        <f t="shared" si="0"/>
        <v>3755.9</v>
      </c>
      <c r="V26" s="27"/>
      <c r="W26" s="27"/>
      <c r="X26" s="30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</row>
    <row r="27" spans="1:50" s="6" customFormat="1" x14ac:dyDescent="0.25">
      <c r="A27" s="12">
        <v>2600</v>
      </c>
      <c r="B27" s="26" t="s">
        <v>23</v>
      </c>
      <c r="C27" s="34">
        <f>Inndata!$F$11</f>
        <v>75</v>
      </c>
      <c r="D27" s="26" t="s">
        <v>24</v>
      </c>
      <c r="E27" s="26">
        <f>Inndata!$F$13</f>
        <v>65</v>
      </c>
      <c r="F27" s="26" t="s">
        <v>1</v>
      </c>
      <c r="G27" s="54"/>
      <c r="H27" s="54"/>
      <c r="I27" s="54"/>
      <c r="J27" s="54">
        <f t="shared" si="1"/>
        <v>1762.8000000000002</v>
      </c>
      <c r="K27" s="62">
        <f t="shared" si="0"/>
        <v>2594.8000000000002</v>
      </c>
      <c r="L27" s="54">
        <f t="shared" si="0"/>
        <v>871</v>
      </c>
      <c r="M27" s="54">
        <f t="shared" si="0"/>
        <v>1432.6000000000001</v>
      </c>
      <c r="N27" s="54">
        <f t="shared" si="0"/>
        <v>1872</v>
      </c>
      <c r="O27" s="54">
        <f t="shared" si="0"/>
        <v>2493.4</v>
      </c>
      <c r="P27" s="62">
        <f t="shared" si="0"/>
        <v>3380</v>
      </c>
      <c r="Q27" s="54">
        <f t="shared" si="0"/>
        <v>1105</v>
      </c>
      <c r="R27" s="54">
        <f t="shared" si="0"/>
        <v>1812.1999999999998</v>
      </c>
      <c r="S27" s="54">
        <f t="shared" si="0"/>
        <v>2324.4</v>
      </c>
      <c r="T27" s="54">
        <f t="shared" si="0"/>
        <v>3138.2000000000003</v>
      </c>
      <c r="U27" s="64">
        <f t="shared" si="0"/>
        <v>4245.8</v>
      </c>
      <c r="V27" s="27"/>
      <c r="W27" s="27"/>
      <c r="X27" s="30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</row>
    <row r="28" spans="1:50" s="6" customFormat="1" x14ac:dyDescent="0.25">
      <c r="A28" s="69">
        <v>3000</v>
      </c>
      <c r="B28" s="69" t="s">
        <v>23</v>
      </c>
      <c r="C28" s="70">
        <f>Inndata!$F$11</f>
        <v>75</v>
      </c>
      <c r="D28" s="69" t="s">
        <v>24</v>
      </c>
      <c r="E28" s="69">
        <f>Inndata!$F$13</f>
        <v>65</v>
      </c>
      <c r="F28" s="69" t="s">
        <v>1</v>
      </c>
      <c r="G28" s="71"/>
      <c r="H28" s="71"/>
      <c r="I28" s="71"/>
      <c r="J28" s="71">
        <f t="shared" si="1"/>
        <v>2034.0000000000002</v>
      </c>
      <c r="K28" s="72">
        <f t="shared" si="1"/>
        <v>2994</v>
      </c>
      <c r="L28" s="71">
        <f t="shared" si="1"/>
        <v>1005.0000000000001</v>
      </c>
      <c r="M28" s="71">
        <f t="shared" si="1"/>
        <v>1653.0000000000002</v>
      </c>
      <c r="N28" s="71">
        <f t="shared" si="1"/>
        <v>2160</v>
      </c>
      <c r="O28" s="71">
        <f t="shared" si="1"/>
        <v>2877</v>
      </c>
      <c r="P28" s="72">
        <f t="shared" si="1"/>
        <v>3900</v>
      </c>
      <c r="Q28" s="71">
        <f t="shared" si="1"/>
        <v>1275</v>
      </c>
      <c r="R28" s="71">
        <f t="shared" si="1"/>
        <v>2091</v>
      </c>
      <c r="S28" s="71">
        <f t="shared" si="1"/>
        <v>2682</v>
      </c>
      <c r="T28" s="71">
        <f t="shared" si="1"/>
        <v>3621</v>
      </c>
      <c r="U28" s="73">
        <f t="shared" si="1"/>
        <v>4899</v>
      </c>
      <c r="V28" s="27"/>
      <c r="W28" s="27"/>
      <c r="X28" s="30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</row>
    <row r="29" spans="1:50" x14ac:dyDescent="0.25">
      <c r="B29" s="23"/>
      <c r="C29" s="32"/>
      <c r="D29" s="23"/>
      <c r="E29" s="23"/>
      <c r="F29" s="23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23"/>
      <c r="W29" s="23"/>
      <c r="X29" s="23"/>
      <c r="Y29" s="23"/>
      <c r="Z29" s="23"/>
      <c r="AA29" s="23"/>
      <c r="AB29" s="23"/>
      <c r="AC29" s="23"/>
    </row>
    <row r="30" spans="1:50" x14ac:dyDescent="0.25">
      <c r="A30" s="29" t="s">
        <v>22</v>
      </c>
      <c r="B30" s="24"/>
      <c r="C30" s="33"/>
      <c r="D30" s="24"/>
      <c r="E30" s="24"/>
      <c r="F30" s="24"/>
      <c r="G30" s="312">
        <v>500</v>
      </c>
      <c r="H30" s="312"/>
      <c r="I30" s="312"/>
      <c r="J30" s="312"/>
      <c r="K30" s="313"/>
      <c r="L30" s="312">
        <v>600</v>
      </c>
      <c r="M30" s="312"/>
      <c r="N30" s="312"/>
      <c r="O30" s="312"/>
      <c r="P30" s="313"/>
      <c r="Q30" s="312">
        <v>900</v>
      </c>
      <c r="R30" s="312"/>
      <c r="S30" s="312"/>
      <c r="T30" s="312"/>
      <c r="U30" s="312"/>
      <c r="V30" s="23"/>
      <c r="W30" s="23"/>
      <c r="X30" s="23"/>
    </row>
    <row r="31" spans="1:50" x14ac:dyDescent="0.25">
      <c r="A31" s="25"/>
      <c r="B31" s="306" t="s">
        <v>19</v>
      </c>
      <c r="C31" s="307"/>
      <c r="D31" s="307"/>
      <c r="E31" s="307"/>
      <c r="F31" s="308"/>
      <c r="G31" s="45" t="s">
        <v>27</v>
      </c>
      <c r="H31" s="43" t="s">
        <v>28</v>
      </c>
      <c r="I31" s="43">
        <v>12</v>
      </c>
      <c r="J31" s="43">
        <v>22</v>
      </c>
      <c r="K31" s="44">
        <v>33</v>
      </c>
      <c r="L31" s="45" t="s">
        <v>27</v>
      </c>
      <c r="M31" s="43" t="s">
        <v>28</v>
      </c>
      <c r="N31" s="43">
        <v>12</v>
      </c>
      <c r="O31" s="43">
        <v>22</v>
      </c>
      <c r="P31" s="44">
        <v>33</v>
      </c>
      <c r="Q31" s="45" t="s">
        <v>27</v>
      </c>
      <c r="R31" s="43" t="s">
        <v>28</v>
      </c>
      <c r="S31" s="43">
        <v>12</v>
      </c>
      <c r="T31" s="43">
        <v>22</v>
      </c>
      <c r="U31" s="46">
        <v>33</v>
      </c>
      <c r="V31" s="23"/>
      <c r="W31" s="23"/>
      <c r="X31" s="23"/>
    </row>
    <row r="32" spans="1:50" ht="15" customHeight="1" x14ac:dyDescent="0.25">
      <c r="A32" s="28" t="s">
        <v>21</v>
      </c>
      <c r="B32" s="309" t="s">
        <v>20</v>
      </c>
      <c r="C32" s="310"/>
      <c r="D32" s="310"/>
      <c r="E32" s="310"/>
      <c r="F32" s="311"/>
      <c r="G32" s="40">
        <v>514</v>
      </c>
      <c r="H32" s="41">
        <v>840</v>
      </c>
      <c r="I32" s="41">
        <v>1063</v>
      </c>
      <c r="J32" s="41">
        <v>1441</v>
      </c>
      <c r="K32" s="42">
        <v>1944</v>
      </c>
      <c r="L32" s="38">
        <v>602</v>
      </c>
      <c r="M32" s="36">
        <v>979</v>
      </c>
      <c r="N32" s="36">
        <v>1229</v>
      </c>
      <c r="O32" s="36">
        <v>1666</v>
      </c>
      <c r="P32" s="37">
        <v>2236</v>
      </c>
      <c r="Q32" s="38">
        <v>872</v>
      </c>
      <c r="R32" s="36">
        <v>1390</v>
      </c>
      <c r="S32" s="36">
        <v>1723</v>
      </c>
      <c r="T32" s="36">
        <v>2295</v>
      </c>
      <c r="U32" s="39">
        <v>3023</v>
      </c>
      <c r="V32" s="23"/>
      <c r="W32" s="23"/>
      <c r="X32" s="23"/>
    </row>
    <row r="33" spans="1:24" x14ac:dyDescent="0.25">
      <c r="A33" s="26">
        <v>400</v>
      </c>
      <c r="B33" s="26" t="s">
        <v>23</v>
      </c>
      <c r="C33" s="34">
        <f>Inndata!$F$11</f>
        <v>75</v>
      </c>
      <c r="D33" s="26" t="s">
        <v>24</v>
      </c>
      <c r="E33" s="26">
        <f>Inndata!$F$13</f>
        <v>65</v>
      </c>
      <c r="F33" s="26" t="s">
        <v>1</v>
      </c>
      <c r="G33" s="60">
        <f t="shared" ref="G33:U37" si="2">(G$39/1000)*$A33</f>
        <v>205.6</v>
      </c>
      <c r="H33" s="60">
        <f t="shared" si="2"/>
        <v>336</v>
      </c>
      <c r="I33" s="60">
        <f t="shared" si="2"/>
        <v>425.2</v>
      </c>
      <c r="J33" s="60">
        <f t="shared" si="2"/>
        <v>576.4</v>
      </c>
      <c r="K33" s="61">
        <f t="shared" si="2"/>
        <v>777.6</v>
      </c>
      <c r="L33" s="60">
        <f t="shared" si="2"/>
        <v>240.79999999999998</v>
      </c>
      <c r="M33" s="60">
        <f t="shared" si="2"/>
        <v>391.59999999999997</v>
      </c>
      <c r="N33" s="60">
        <f t="shared" si="2"/>
        <v>491.6</v>
      </c>
      <c r="O33" s="60">
        <f t="shared" si="2"/>
        <v>666.4</v>
      </c>
      <c r="P33" s="61">
        <f t="shared" si="2"/>
        <v>894.40000000000009</v>
      </c>
      <c r="Q33" s="60">
        <f t="shared" si="2"/>
        <v>348.8</v>
      </c>
      <c r="R33" s="60">
        <f t="shared" si="2"/>
        <v>556</v>
      </c>
      <c r="S33" s="60">
        <f t="shared" si="2"/>
        <v>689.2</v>
      </c>
      <c r="T33" s="60">
        <f t="shared" si="2"/>
        <v>918</v>
      </c>
      <c r="U33" s="63">
        <f t="shared" si="2"/>
        <v>1209.2</v>
      </c>
      <c r="V33" s="23"/>
      <c r="W33" s="23"/>
      <c r="X33" s="23"/>
    </row>
    <row r="34" spans="1:24" x14ac:dyDescent="0.25">
      <c r="A34" s="12">
        <v>500</v>
      </c>
      <c r="B34" s="26" t="s">
        <v>23</v>
      </c>
      <c r="C34" s="34">
        <f>Inndata!$F$11</f>
        <v>75</v>
      </c>
      <c r="D34" s="26" t="s">
        <v>24</v>
      </c>
      <c r="E34" s="26">
        <f>Inndata!$F$13</f>
        <v>65</v>
      </c>
      <c r="F34" s="26" t="s">
        <v>1</v>
      </c>
      <c r="G34" s="54">
        <f t="shared" si="2"/>
        <v>257</v>
      </c>
      <c r="H34" s="54">
        <f t="shared" si="2"/>
        <v>420</v>
      </c>
      <c r="I34" s="54">
        <f t="shared" si="2"/>
        <v>531.5</v>
      </c>
      <c r="J34" s="54">
        <f t="shared" si="2"/>
        <v>720.5</v>
      </c>
      <c r="K34" s="62">
        <f t="shared" si="2"/>
        <v>972</v>
      </c>
      <c r="L34" s="54">
        <f t="shared" si="2"/>
        <v>301</v>
      </c>
      <c r="M34" s="54">
        <f t="shared" si="2"/>
        <v>489.5</v>
      </c>
      <c r="N34" s="54">
        <f t="shared" si="2"/>
        <v>614.5</v>
      </c>
      <c r="O34" s="54">
        <f t="shared" si="2"/>
        <v>833</v>
      </c>
      <c r="P34" s="62">
        <f t="shared" si="2"/>
        <v>1118</v>
      </c>
      <c r="Q34" s="54">
        <f t="shared" si="2"/>
        <v>436</v>
      </c>
      <c r="R34" s="54">
        <f t="shared" si="2"/>
        <v>695</v>
      </c>
      <c r="S34" s="54">
        <f t="shared" si="2"/>
        <v>861.5</v>
      </c>
      <c r="T34" s="54">
        <f t="shared" si="2"/>
        <v>1147.5</v>
      </c>
      <c r="U34" s="64">
        <f t="shared" si="2"/>
        <v>1511.5</v>
      </c>
      <c r="V34" s="23"/>
      <c r="W34" s="23"/>
      <c r="X34" s="23"/>
    </row>
    <row r="35" spans="1:24" x14ac:dyDescent="0.25">
      <c r="A35" s="12">
        <v>600</v>
      </c>
      <c r="B35" s="26" t="s">
        <v>23</v>
      </c>
      <c r="C35" s="34">
        <f>Inndata!$F$11</f>
        <v>75</v>
      </c>
      <c r="D35" s="26" t="s">
        <v>24</v>
      </c>
      <c r="E35" s="26">
        <f>Inndata!$F$13</f>
        <v>65</v>
      </c>
      <c r="F35" s="26" t="s">
        <v>1</v>
      </c>
      <c r="G35" s="65">
        <f t="shared" si="2"/>
        <v>308.40000000000003</v>
      </c>
      <c r="H35" s="65">
        <f t="shared" si="2"/>
        <v>504</v>
      </c>
      <c r="I35" s="65">
        <f t="shared" si="2"/>
        <v>637.79999999999995</v>
      </c>
      <c r="J35" s="60">
        <f t="shared" si="2"/>
        <v>864.6</v>
      </c>
      <c r="K35" s="61">
        <f t="shared" si="2"/>
        <v>1166.3999999999999</v>
      </c>
      <c r="L35" s="60">
        <f t="shared" si="2"/>
        <v>361.2</v>
      </c>
      <c r="M35" s="60">
        <f t="shared" si="2"/>
        <v>587.4</v>
      </c>
      <c r="N35" s="60">
        <f t="shared" si="2"/>
        <v>737.40000000000009</v>
      </c>
      <c r="O35" s="60">
        <f t="shared" si="2"/>
        <v>999.59999999999991</v>
      </c>
      <c r="P35" s="61">
        <f t="shared" si="2"/>
        <v>1341.6000000000001</v>
      </c>
      <c r="Q35" s="60">
        <f t="shared" si="2"/>
        <v>523.20000000000005</v>
      </c>
      <c r="R35" s="60">
        <f t="shared" si="2"/>
        <v>833.99999999999989</v>
      </c>
      <c r="S35" s="60">
        <f t="shared" si="2"/>
        <v>1033.8</v>
      </c>
      <c r="T35" s="60">
        <f t="shared" si="2"/>
        <v>1377</v>
      </c>
      <c r="U35" s="63">
        <f t="shared" si="2"/>
        <v>1813.8000000000002</v>
      </c>
      <c r="V35" s="23"/>
      <c r="W35" s="23"/>
      <c r="X35" s="23"/>
    </row>
    <row r="36" spans="1:24" x14ac:dyDescent="0.25">
      <c r="A36" s="12">
        <v>700</v>
      </c>
      <c r="B36" s="26" t="s">
        <v>23</v>
      </c>
      <c r="C36" s="34">
        <f>Inndata!$F$11</f>
        <v>75</v>
      </c>
      <c r="D36" s="26" t="s">
        <v>24</v>
      </c>
      <c r="E36" s="26">
        <f>Inndata!$F$13</f>
        <v>65</v>
      </c>
      <c r="F36" s="26" t="s">
        <v>1</v>
      </c>
      <c r="G36" s="54">
        <f t="shared" si="2"/>
        <v>359.8</v>
      </c>
      <c r="H36" s="54">
        <f t="shared" si="2"/>
        <v>588</v>
      </c>
      <c r="I36" s="54">
        <f t="shared" si="2"/>
        <v>744.09999999999991</v>
      </c>
      <c r="J36" s="54">
        <f t="shared" si="2"/>
        <v>1008.7</v>
      </c>
      <c r="K36" s="62">
        <f t="shared" si="2"/>
        <v>1360.8</v>
      </c>
      <c r="L36" s="54">
        <f t="shared" si="2"/>
        <v>421.4</v>
      </c>
      <c r="M36" s="54">
        <f t="shared" si="2"/>
        <v>685.3</v>
      </c>
      <c r="N36" s="54">
        <f t="shared" si="2"/>
        <v>860.30000000000007</v>
      </c>
      <c r="O36" s="54">
        <f t="shared" si="2"/>
        <v>1166.2</v>
      </c>
      <c r="P36" s="62">
        <f t="shared" si="2"/>
        <v>1565.2</v>
      </c>
      <c r="Q36" s="54">
        <f t="shared" si="2"/>
        <v>610.4</v>
      </c>
      <c r="R36" s="54">
        <f t="shared" si="2"/>
        <v>972.99999999999989</v>
      </c>
      <c r="S36" s="54">
        <f t="shared" si="2"/>
        <v>1206.1000000000001</v>
      </c>
      <c r="T36" s="54">
        <f t="shared" si="2"/>
        <v>1606.5</v>
      </c>
      <c r="U36" s="64">
        <f t="shared" si="2"/>
        <v>2116.1</v>
      </c>
      <c r="V36" s="23"/>
      <c r="W36" s="23"/>
      <c r="X36" s="23"/>
    </row>
    <row r="37" spans="1:24" x14ac:dyDescent="0.25">
      <c r="A37" s="12">
        <v>800</v>
      </c>
      <c r="B37" s="26" t="s">
        <v>23</v>
      </c>
      <c r="C37" s="34">
        <f>Inndata!$F$11</f>
        <v>75</v>
      </c>
      <c r="D37" s="26" t="s">
        <v>24</v>
      </c>
      <c r="E37" s="26">
        <f>Inndata!$F$13</f>
        <v>65</v>
      </c>
      <c r="F37" s="26" t="s">
        <v>1</v>
      </c>
      <c r="G37" s="56">
        <f t="shared" si="2"/>
        <v>411.2</v>
      </c>
      <c r="H37" s="56">
        <f t="shared" si="2"/>
        <v>672</v>
      </c>
      <c r="I37" s="56">
        <f t="shared" si="2"/>
        <v>850.4</v>
      </c>
      <c r="J37" s="60">
        <f t="shared" si="2"/>
        <v>1152.8</v>
      </c>
      <c r="K37" s="61">
        <f t="shared" si="2"/>
        <v>1555.2</v>
      </c>
      <c r="L37" s="60">
        <f t="shared" si="2"/>
        <v>481.59999999999997</v>
      </c>
      <c r="M37" s="60">
        <f t="shared" si="2"/>
        <v>783.19999999999993</v>
      </c>
      <c r="N37" s="60">
        <f t="shared" si="2"/>
        <v>983.2</v>
      </c>
      <c r="O37" s="60">
        <f t="shared" si="2"/>
        <v>1332.8</v>
      </c>
      <c r="P37" s="61">
        <f t="shared" si="2"/>
        <v>1788.8000000000002</v>
      </c>
      <c r="Q37" s="60">
        <f t="shared" si="2"/>
        <v>697.6</v>
      </c>
      <c r="R37" s="60">
        <f t="shared" si="2"/>
        <v>1112</v>
      </c>
      <c r="S37" s="60">
        <f t="shared" si="2"/>
        <v>1378.4</v>
      </c>
      <c r="T37" s="60">
        <f t="shared" si="2"/>
        <v>1836</v>
      </c>
      <c r="U37" s="63">
        <f t="shared" si="2"/>
        <v>2418.4</v>
      </c>
      <c r="V37" s="23"/>
      <c r="W37" s="23"/>
      <c r="X37" s="23"/>
    </row>
    <row r="38" spans="1:24" x14ac:dyDescent="0.25">
      <c r="A38" s="12">
        <v>900</v>
      </c>
      <c r="B38" s="26" t="s">
        <v>23</v>
      </c>
      <c r="C38" s="34">
        <f>Inndata!$F$11</f>
        <v>75</v>
      </c>
      <c r="D38" s="26" t="s">
        <v>24</v>
      </c>
      <c r="E38" s="26">
        <f>Inndata!$F$13</f>
        <v>65</v>
      </c>
      <c r="F38" s="26" t="s">
        <v>1</v>
      </c>
      <c r="G38" s="54">
        <f t="shared" ref="G38:U49" si="3">(G$39/1000)*$A38</f>
        <v>462.6</v>
      </c>
      <c r="H38" s="54">
        <f t="shared" si="3"/>
        <v>756</v>
      </c>
      <c r="I38" s="54">
        <f t="shared" si="3"/>
        <v>956.69999999999993</v>
      </c>
      <c r="J38" s="54">
        <f t="shared" ref="J38:U38" si="4">(J$39/1000)*$A38</f>
        <v>1296.9000000000001</v>
      </c>
      <c r="K38" s="62">
        <f t="shared" si="4"/>
        <v>1749.6</v>
      </c>
      <c r="L38" s="54">
        <f t="shared" si="4"/>
        <v>541.79999999999995</v>
      </c>
      <c r="M38" s="54">
        <f t="shared" si="4"/>
        <v>881.1</v>
      </c>
      <c r="N38" s="54">
        <f t="shared" si="4"/>
        <v>1106.1000000000001</v>
      </c>
      <c r="O38" s="54">
        <f t="shared" si="4"/>
        <v>1499.3999999999999</v>
      </c>
      <c r="P38" s="62">
        <f t="shared" si="4"/>
        <v>2012.4</v>
      </c>
      <c r="Q38" s="54">
        <f t="shared" si="4"/>
        <v>784.8</v>
      </c>
      <c r="R38" s="54">
        <f t="shared" si="4"/>
        <v>1251</v>
      </c>
      <c r="S38" s="54">
        <f t="shared" si="4"/>
        <v>1550.7</v>
      </c>
      <c r="T38" s="54">
        <f t="shared" si="4"/>
        <v>2065.5</v>
      </c>
      <c r="U38" s="64">
        <f t="shared" si="4"/>
        <v>2720.7000000000003</v>
      </c>
      <c r="V38" s="23"/>
      <c r="W38" s="23"/>
      <c r="X38" s="23"/>
    </row>
    <row r="39" spans="1:24" x14ac:dyDescent="0.25">
      <c r="A39" s="12">
        <v>1000</v>
      </c>
      <c r="B39" s="26" t="s">
        <v>23</v>
      </c>
      <c r="C39" s="34">
        <f>Inndata!$F$11</f>
        <v>75</v>
      </c>
      <c r="D39" s="26" t="s">
        <v>24</v>
      </c>
      <c r="E39" s="26">
        <f>Inndata!$F$13</f>
        <v>65</v>
      </c>
      <c r="F39" s="26" t="s">
        <v>1</v>
      </c>
      <c r="G39" s="47">
        <f>Data!$B$12*(Data!$C$5/Data!$C$4)^Data!$C$12</f>
        <v>514</v>
      </c>
      <c r="H39" s="47">
        <f>Data!$D$12*(Data!$C$5/Data!$C$4)^Data!$E$12</f>
        <v>840</v>
      </c>
      <c r="I39" s="47">
        <f>Data!$F$12*(Data!$C$5/Data!$C$4)^Data!$G$12</f>
        <v>1063</v>
      </c>
      <c r="J39" s="47">
        <f>Data!$H$12*(Data!$C$5/Data!$C$4)^Data!$I$12</f>
        <v>1441</v>
      </c>
      <c r="K39" s="55">
        <f>Data!$J$12*(Data!$C$5/Data!$C$4)^Data!$K$12</f>
        <v>1944</v>
      </c>
      <c r="L39" s="56">
        <f>Data!$B$13*(Data!$C$5/Data!$C$4)^Data!$C$13</f>
        <v>602</v>
      </c>
      <c r="M39" s="47">
        <f>Data!$D$13*(Data!$C$5/Data!$C$4)^Data!$E$13</f>
        <v>979</v>
      </c>
      <c r="N39" s="47">
        <f>Data!$F$13*(Data!$C$5/Data!$C$4)^Data!$G$13</f>
        <v>1229</v>
      </c>
      <c r="O39" s="47">
        <f>Data!$H$13*(Data!$C$5/Data!$C$4)^Data!$I$13</f>
        <v>1666</v>
      </c>
      <c r="P39" s="47">
        <f>Data!$J$13*(Data!$C$5/Data!$C$4)^Data!$K$13</f>
        <v>2236</v>
      </c>
      <c r="Q39" s="57">
        <f>Data!$B$14*(Data!$C$5/Data!$C$4)^Data!$C$14</f>
        <v>872</v>
      </c>
      <c r="R39" s="47">
        <f>Data!$D$14*(Data!$C$5/Data!$C$4)^Data!$E$14</f>
        <v>1390</v>
      </c>
      <c r="S39" s="47">
        <f>Data!$F$14*(Data!$C$5/Data!$C$4)^Data!$G$14</f>
        <v>1723</v>
      </c>
      <c r="T39" s="47">
        <f>Data!$H$14*(Data!$C$5/Data!$C$4)^Data!$I$14</f>
        <v>2295</v>
      </c>
      <c r="U39" s="58">
        <f>Data!$J$14*(Data!$C$5/Data!$C$4)^Data!$K$14</f>
        <v>3023</v>
      </c>
      <c r="V39" s="23"/>
      <c r="W39" s="23"/>
      <c r="X39" s="23"/>
    </row>
    <row r="40" spans="1:24" x14ac:dyDescent="0.25">
      <c r="A40" s="12">
        <v>1100</v>
      </c>
      <c r="B40" s="26" t="s">
        <v>23</v>
      </c>
      <c r="C40" s="34">
        <f>Inndata!$F$11</f>
        <v>75</v>
      </c>
      <c r="D40" s="26" t="s">
        <v>24</v>
      </c>
      <c r="E40" s="26">
        <f>Inndata!$F$13</f>
        <v>65</v>
      </c>
      <c r="F40" s="26" t="s">
        <v>1</v>
      </c>
      <c r="G40" s="66">
        <f t="shared" si="3"/>
        <v>565.4</v>
      </c>
      <c r="H40" s="66">
        <f t="shared" si="3"/>
        <v>924</v>
      </c>
      <c r="I40" s="66">
        <f t="shared" si="3"/>
        <v>1169.3</v>
      </c>
      <c r="J40" s="54">
        <f t="shared" ref="J40:U40" si="5">(J$39/1000)*$A40</f>
        <v>1585.1000000000001</v>
      </c>
      <c r="K40" s="62">
        <f t="shared" si="5"/>
        <v>2138.4</v>
      </c>
      <c r="L40" s="54">
        <f t="shared" si="5"/>
        <v>662.19999999999993</v>
      </c>
      <c r="M40" s="54">
        <f t="shared" si="5"/>
        <v>1076.9000000000001</v>
      </c>
      <c r="N40" s="54">
        <f t="shared" si="5"/>
        <v>1351.9</v>
      </c>
      <c r="O40" s="54">
        <f t="shared" si="5"/>
        <v>1832.6</v>
      </c>
      <c r="P40" s="62">
        <f t="shared" si="5"/>
        <v>2459.6000000000004</v>
      </c>
      <c r="Q40" s="54">
        <f t="shared" si="5"/>
        <v>959.2</v>
      </c>
      <c r="R40" s="54">
        <f t="shared" si="5"/>
        <v>1529</v>
      </c>
      <c r="S40" s="54">
        <f t="shared" si="5"/>
        <v>1895.3000000000002</v>
      </c>
      <c r="T40" s="54">
        <f t="shared" si="5"/>
        <v>2524.5</v>
      </c>
      <c r="U40" s="64">
        <f t="shared" si="5"/>
        <v>3325.3</v>
      </c>
      <c r="V40" s="23"/>
      <c r="W40" s="23"/>
      <c r="X40" s="23"/>
    </row>
    <row r="41" spans="1:24" x14ac:dyDescent="0.25">
      <c r="A41" s="12">
        <v>1200</v>
      </c>
      <c r="B41" s="26" t="s">
        <v>23</v>
      </c>
      <c r="C41" s="34">
        <f>Inndata!$F$11</f>
        <v>75</v>
      </c>
      <c r="D41" s="26" t="s">
        <v>24</v>
      </c>
      <c r="E41" s="26">
        <f>Inndata!$F$13</f>
        <v>65</v>
      </c>
      <c r="F41" s="26" t="s">
        <v>1</v>
      </c>
      <c r="G41" s="56">
        <f t="shared" si="3"/>
        <v>616.80000000000007</v>
      </c>
      <c r="H41" s="56">
        <f t="shared" si="3"/>
        <v>1008</v>
      </c>
      <c r="I41" s="56">
        <f t="shared" si="3"/>
        <v>1275.5999999999999</v>
      </c>
      <c r="J41" s="60">
        <f t="shared" si="3"/>
        <v>1729.2</v>
      </c>
      <c r="K41" s="61">
        <f t="shared" si="3"/>
        <v>2332.7999999999997</v>
      </c>
      <c r="L41" s="60">
        <f t="shared" si="3"/>
        <v>722.4</v>
      </c>
      <c r="M41" s="60">
        <f t="shared" si="3"/>
        <v>1174.8</v>
      </c>
      <c r="N41" s="60">
        <f t="shared" si="3"/>
        <v>1474.8000000000002</v>
      </c>
      <c r="O41" s="60">
        <f t="shared" si="3"/>
        <v>1999.1999999999998</v>
      </c>
      <c r="P41" s="61">
        <f t="shared" si="3"/>
        <v>2683.2000000000003</v>
      </c>
      <c r="Q41" s="60">
        <f t="shared" si="3"/>
        <v>1046.4000000000001</v>
      </c>
      <c r="R41" s="60">
        <f t="shared" si="3"/>
        <v>1667.9999999999998</v>
      </c>
      <c r="S41" s="60">
        <f t="shared" si="3"/>
        <v>2067.6</v>
      </c>
      <c r="T41" s="60">
        <f t="shared" si="3"/>
        <v>2754</v>
      </c>
      <c r="U41" s="63">
        <f t="shared" si="3"/>
        <v>3627.6000000000004</v>
      </c>
      <c r="V41" s="23"/>
      <c r="W41" s="23"/>
      <c r="X41" s="23"/>
    </row>
    <row r="42" spans="1:24" x14ac:dyDescent="0.25">
      <c r="A42" s="12">
        <v>1300</v>
      </c>
      <c r="B42" s="26" t="s">
        <v>23</v>
      </c>
      <c r="C42" s="34">
        <f>Inndata!$F$11</f>
        <v>75</v>
      </c>
      <c r="D42" s="26" t="s">
        <v>24</v>
      </c>
      <c r="E42" s="26">
        <f>Inndata!$F$13</f>
        <v>65</v>
      </c>
      <c r="F42" s="26" t="s">
        <v>1</v>
      </c>
      <c r="G42" s="54">
        <f t="shared" si="3"/>
        <v>668.2</v>
      </c>
      <c r="H42" s="54">
        <f t="shared" si="3"/>
        <v>1092</v>
      </c>
      <c r="I42" s="54">
        <f t="shared" si="3"/>
        <v>1381.8999999999999</v>
      </c>
      <c r="J42" s="54">
        <f t="shared" si="3"/>
        <v>1873.3000000000002</v>
      </c>
      <c r="K42" s="62">
        <f t="shared" si="3"/>
        <v>2527.1999999999998</v>
      </c>
      <c r="L42" s="54">
        <f t="shared" si="3"/>
        <v>782.6</v>
      </c>
      <c r="M42" s="54">
        <f t="shared" si="3"/>
        <v>1272.7</v>
      </c>
      <c r="N42" s="54">
        <f t="shared" si="3"/>
        <v>1597.7</v>
      </c>
      <c r="O42" s="54">
        <f t="shared" si="3"/>
        <v>2165.7999999999997</v>
      </c>
      <c r="P42" s="62">
        <f t="shared" si="3"/>
        <v>2906.8</v>
      </c>
      <c r="Q42" s="54">
        <f t="shared" si="3"/>
        <v>1133.5999999999999</v>
      </c>
      <c r="R42" s="54">
        <f t="shared" si="3"/>
        <v>1806.9999999999998</v>
      </c>
      <c r="S42" s="54">
        <f t="shared" si="3"/>
        <v>2239.9</v>
      </c>
      <c r="T42" s="54">
        <f t="shared" si="3"/>
        <v>2983.5</v>
      </c>
      <c r="U42" s="64">
        <f t="shared" si="3"/>
        <v>3929.9</v>
      </c>
      <c r="V42" s="23"/>
      <c r="W42" s="23"/>
      <c r="X42" s="23"/>
    </row>
    <row r="43" spans="1:24" x14ac:dyDescent="0.25">
      <c r="A43" s="12">
        <v>1400</v>
      </c>
      <c r="B43" s="26" t="s">
        <v>23</v>
      </c>
      <c r="C43" s="34">
        <f>Inndata!$F$11</f>
        <v>75</v>
      </c>
      <c r="D43" s="26" t="s">
        <v>24</v>
      </c>
      <c r="E43" s="26">
        <f>Inndata!$F$13</f>
        <v>65</v>
      </c>
      <c r="F43" s="26" t="s">
        <v>1</v>
      </c>
      <c r="G43" s="56">
        <f t="shared" si="3"/>
        <v>719.6</v>
      </c>
      <c r="H43" s="56">
        <f t="shared" si="3"/>
        <v>1176</v>
      </c>
      <c r="I43" s="56">
        <f t="shared" si="3"/>
        <v>1488.1999999999998</v>
      </c>
      <c r="J43" s="60">
        <f t="shared" si="3"/>
        <v>2017.4</v>
      </c>
      <c r="K43" s="61">
        <f t="shared" si="3"/>
        <v>2721.6</v>
      </c>
      <c r="L43" s="60">
        <f t="shared" si="3"/>
        <v>842.8</v>
      </c>
      <c r="M43" s="60">
        <f t="shared" si="3"/>
        <v>1370.6</v>
      </c>
      <c r="N43" s="60">
        <f t="shared" si="3"/>
        <v>1720.6000000000001</v>
      </c>
      <c r="O43" s="60">
        <f t="shared" si="3"/>
        <v>2332.4</v>
      </c>
      <c r="P43" s="61">
        <f t="shared" si="3"/>
        <v>3130.4</v>
      </c>
      <c r="Q43" s="60">
        <f t="shared" si="3"/>
        <v>1220.8</v>
      </c>
      <c r="R43" s="60">
        <f t="shared" si="3"/>
        <v>1945.9999999999998</v>
      </c>
      <c r="S43" s="60">
        <f t="shared" si="3"/>
        <v>2412.2000000000003</v>
      </c>
      <c r="T43" s="60">
        <f t="shared" si="3"/>
        <v>3213</v>
      </c>
      <c r="U43" s="63">
        <f t="shared" si="3"/>
        <v>4232.2</v>
      </c>
      <c r="V43" s="23"/>
      <c r="W43" s="23"/>
      <c r="X43" s="23"/>
    </row>
    <row r="44" spans="1:24" x14ac:dyDescent="0.25">
      <c r="A44" s="12">
        <v>1600</v>
      </c>
      <c r="B44" s="26" t="s">
        <v>23</v>
      </c>
      <c r="C44" s="34">
        <f>Inndata!$F$11</f>
        <v>75</v>
      </c>
      <c r="D44" s="26" t="s">
        <v>24</v>
      </c>
      <c r="E44" s="26">
        <f>Inndata!$F$13</f>
        <v>65</v>
      </c>
      <c r="F44" s="26" t="s">
        <v>1</v>
      </c>
      <c r="G44" s="54">
        <f t="shared" si="3"/>
        <v>822.4</v>
      </c>
      <c r="H44" s="54">
        <f t="shared" si="3"/>
        <v>1344</v>
      </c>
      <c r="I44" s="54">
        <f t="shared" si="3"/>
        <v>1700.8</v>
      </c>
      <c r="J44" s="54">
        <f t="shared" si="3"/>
        <v>2305.6</v>
      </c>
      <c r="K44" s="62">
        <f t="shared" si="3"/>
        <v>3110.4</v>
      </c>
      <c r="L44" s="54">
        <f t="shared" si="3"/>
        <v>963.19999999999993</v>
      </c>
      <c r="M44" s="54">
        <f t="shared" si="3"/>
        <v>1566.3999999999999</v>
      </c>
      <c r="N44" s="54">
        <f t="shared" si="3"/>
        <v>1966.4</v>
      </c>
      <c r="O44" s="54">
        <f t="shared" si="3"/>
        <v>2665.6</v>
      </c>
      <c r="P44" s="62">
        <f t="shared" si="3"/>
        <v>3577.6000000000004</v>
      </c>
      <c r="Q44" s="54">
        <f t="shared" si="3"/>
        <v>1395.2</v>
      </c>
      <c r="R44" s="54">
        <f t="shared" si="3"/>
        <v>2224</v>
      </c>
      <c r="S44" s="54">
        <f t="shared" si="3"/>
        <v>2756.8</v>
      </c>
      <c r="T44" s="54">
        <f t="shared" si="3"/>
        <v>3672</v>
      </c>
      <c r="U44" s="64">
        <f t="shared" si="3"/>
        <v>4836.8</v>
      </c>
      <c r="V44" s="23"/>
      <c r="W44" s="23"/>
      <c r="X44" s="23"/>
    </row>
    <row r="45" spans="1:24" x14ac:dyDescent="0.25">
      <c r="A45" s="12">
        <v>1800</v>
      </c>
      <c r="B45" s="26" t="s">
        <v>23</v>
      </c>
      <c r="C45" s="34">
        <f>Inndata!$F$11</f>
        <v>75</v>
      </c>
      <c r="D45" s="26" t="s">
        <v>24</v>
      </c>
      <c r="E45" s="26">
        <f>Inndata!$F$13</f>
        <v>65</v>
      </c>
      <c r="F45" s="26" t="s">
        <v>1</v>
      </c>
      <c r="G45" s="56">
        <f t="shared" si="3"/>
        <v>925.2</v>
      </c>
      <c r="H45" s="56">
        <f t="shared" si="3"/>
        <v>1512</v>
      </c>
      <c r="I45" s="56">
        <f t="shared" si="3"/>
        <v>1913.3999999999999</v>
      </c>
      <c r="J45" s="60">
        <f t="shared" si="3"/>
        <v>2593.8000000000002</v>
      </c>
      <c r="K45" s="61">
        <f t="shared" si="3"/>
        <v>3499.2</v>
      </c>
      <c r="L45" s="60">
        <f t="shared" si="3"/>
        <v>1083.5999999999999</v>
      </c>
      <c r="M45" s="60">
        <f t="shared" si="3"/>
        <v>1762.2</v>
      </c>
      <c r="N45" s="60">
        <f t="shared" si="3"/>
        <v>2212.2000000000003</v>
      </c>
      <c r="O45" s="60">
        <f t="shared" si="3"/>
        <v>2998.7999999999997</v>
      </c>
      <c r="P45" s="61">
        <f t="shared" si="3"/>
        <v>4024.8</v>
      </c>
      <c r="Q45" s="60">
        <f t="shared" si="3"/>
        <v>1569.6</v>
      </c>
      <c r="R45" s="60">
        <f t="shared" si="3"/>
        <v>2502</v>
      </c>
      <c r="S45" s="60">
        <f t="shared" si="3"/>
        <v>3101.4</v>
      </c>
      <c r="T45" s="60">
        <f t="shared" si="3"/>
        <v>4131</v>
      </c>
      <c r="U45" s="63">
        <f t="shared" si="3"/>
        <v>5441.4000000000005</v>
      </c>
      <c r="V45" s="23"/>
      <c r="W45" s="23"/>
      <c r="X45" s="23"/>
    </row>
    <row r="46" spans="1:24" x14ac:dyDescent="0.25">
      <c r="A46" s="12">
        <v>2000</v>
      </c>
      <c r="B46" s="26" t="s">
        <v>23</v>
      </c>
      <c r="C46" s="34">
        <f>Inndata!$F$11</f>
        <v>75</v>
      </c>
      <c r="D46" s="26" t="s">
        <v>24</v>
      </c>
      <c r="E46" s="26">
        <f>Inndata!$F$13</f>
        <v>65</v>
      </c>
      <c r="F46" s="26" t="s">
        <v>1</v>
      </c>
      <c r="G46" s="67">
        <f t="shared" si="3"/>
        <v>1028</v>
      </c>
      <c r="H46" s="67">
        <f t="shared" si="3"/>
        <v>1680</v>
      </c>
      <c r="I46" s="67">
        <f t="shared" si="3"/>
        <v>2126</v>
      </c>
      <c r="J46" s="54">
        <f t="shared" si="3"/>
        <v>2882</v>
      </c>
      <c r="K46" s="62">
        <f t="shared" si="3"/>
        <v>3888</v>
      </c>
      <c r="L46" s="54">
        <f t="shared" si="3"/>
        <v>1204</v>
      </c>
      <c r="M46" s="54">
        <f t="shared" si="3"/>
        <v>1958</v>
      </c>
      <c r="N46" s="54">
        <f t="shared" si="3"/>
        <v>2458</v>
      </c>
      <c r="O46" s="54">
        <f t="shared" si="3"/>
        <v>3332</v>
      </c>
      <c r="P46" s="62">
        <f t="shared" si="3"/>
        <v>4472</v>
      </c>
      <c r="Q46" s="54">
        <f t="shared" si="3"/>
        <v>1744</v>
      </c>
      <c r="R46" s="54">
        <f t="shared" si="3"/>
        <v>2780</v>
      </c>
      <c r="S46" s="54">
        <f t="shared" si="3"/>
        <v>3446</v>
      </c>
      <c r="T46" s="54">
        <f t="shared" si="3"/>
        <v>4590</v>
      </c>
      <c r="U46" s="64">
        <f t="shared" si="3"/>
        <v>6046</v>
      </c>
      <c r="V46" s="23"/>
      <c r="W46" s="23"/>
      <c r="X46" s="23"/>
    </row>
    <row r="47" spans="1:24" x14ac:dyDescent="0.25">
      <c r="A47" s="12">
        <v>2300</v>
      </c>
      <c r="B47" s="26" t="s">
        <v>23</v>
      </c>
      <c r="C47" s="34">
        <f>Inndata!$F$11</f>
        <v>75</v>
      </c>
      <c r="D47" s="26" t="s">
        <v>24</v>
      </c>
      <c r="E47" s="26">
        <f>Inndata!$F$13</f>
        <v>65</v>
      </c>
      <c r="F47" s="26" t="s">
        <v>1</v>
      </c>
      <c r="G47" s="68">
        <f t="shared" si="3"/>
        <v>1182.2</v>
      </c>
      <c r="H47" s="68">
        <f t="shared" si="3"/>
        <v>1932</v>
      </c>
      <c r="I47" s="68">
        <f t="shared" si="3"/>
        <v>2444.9</v>
      </c>
      <c r="J47" s="60">
        <f t="shared" si="3"/>
        <v>3314.3</v>
      </c>
      <c r="K47" s="61">
        <f t="shared" si="3"/>
        <v>4471.2</v>
      </c>
      <c r="L47" s="60">
        <f t="shared" si="3"/>
        <v>1384.6</v>
      </c>
      <c r="M47" s="60">
        <f t="shared" si="3"/>
        <v>2251.6999999999998</v>
      </c>
      <c r="N47" s="60">
        <f t="shared" si="3"/>
        <v>2826.7000000000003</v>
      </c>
      <c r="O47" s="60">
        <f t="shared" si="3"/>
        <v>3831.7999999999997</v>
      </c>
      <c r="P47" s="61">
        <f t="shared" si="3"/>
        <v>5142.8</v>
      </c>
      <c r="Q47" s="60">
        <f t="shared" si="3"/>
        <v>2005.6</v>
      </c>
      <c r="R47" s="60">
        <f t="shared" si="3"/>
        <v>3197</v>
      </c>
      <c r="S47" s="60">
        <f t="shared" si="3"/>
        <v>3962.9</v>
      </c>
      <c r="T47" s="60">
        <f t="shared" si="3"/>
        <v>5278.5</v>
      </c>
      <c r="U47" s="63">
        <f t="shared" si="3"/>
        <v>6952.9000000000005</v>
      </c>
      <c r="V47" s="23"/>
      <c r="W47" s="23"/>
      <c r="X47" s="23"/>
    </row>
    <row r="48" spans="1:24" x14ac:dyDescent="0.25">
      <c r="A48" s="12">
        <v>2600</v>
      </c>
      <c r="B48" s="26" t="s">
        <v>23</v>
      </c>
      <c r="C48" s="34">
        <f>Inndata!$F$11</f>
        <v>75</v>
      </c>
      <c r="D48" s="26" t="s">
        <v>24</v>
      </c>
      <c r="E48" s="26">
        <f>Inndata!$F$13</f>
        <v>65</v>
      </c>
      <c r="F48" s="26" t="s">
        <v>1</v>
      </c>
      <c r="G48" s="54">
        <f t="shared" si="3"/>
        <v>1336.4</v>
      </c>
      <c r="H48" s="54">
        <f t="shared" si="3"/>
        <v>2184</v>
      </c>
      <c r="I48" s="54">
        <f t="shared" si="3"/>
        <v>2763.7999999999997</v>
      </c>
      <c r="J48" s="54">
        <f t="shared" si="3"/>
        <v>3746.6000000000004</v>
      </c>
      <c r="K48" s="62">
        <f t="shared" si="3"/>
        <v>5054.3999999999996</v>
      </c>
      <c r="L48" s="54">
        <f t="shared" si="3"/>
        <v>1565.2</v>
      </c>
      <c r="M48" s="54">
        <f t="shared" si="3"/>
        <v>2545.4</v>
      </c>
      <c r="N48" s="54">
        <f t="shared" si="3"/>
        <v>3195.4</v>
      </c>
      <c r="O48" s="54">
        <f t="shared" si="3"/>
        <v>4331.5999999999995</v>
      </c>
      <c r="P48" s="62">
        <f t="shared" si="3"/>
        <v>5813.6</v>
      </c>
      <c r="Q48" s="54">
        <f t="shared" si="3"/>
        <v>2267.1999999999998</v>
      </c>
      <c r="R48" s="54">
        <f t="shared" si="3"/>
        <v>3613.9999999999995</v>
      </c>
      <c r="S48" s="54">
        <f t="shared" si="3"/>
        <v>4479.8</v>
      </c>
      <c r="T48" s="54">
        <f t="shared" si="3"/>
        <v>5967</v>
      </c>
      <c r="U48" s="64">
        <f t="shared" si="3"/>
        <v>7859.8</v>
      </c>
      <c r="V48" s="23"/>
      <c r="W48" s="23"/>
      <c r="X48" s="23"/>
    </row>
    <row r="49" spans="1:24" x14ac:dyDescent="0.25">
      <c r="A49" s="69">
        <v>3000</v>
      </c>
      <c r="B49" s="69" t="s">
        <v>23</v>
      </c>
      <c r="C49" s="70">
        <f>Inndata!$F$11</f>
        <v>75</v>
      </c>
      <c r="D49" s="69" t="s">
        <v>24</v>
      </c>
      <c r="E49" s="69">
        <f>Inndata!$F$13</f>
        <v>65</v>
      </c>
      <c r="F49" s="69" t="s">
        <v>1</v>
      </c>
      <c r="G49" s="71">
        <f t="shared" si="3"/>
        <v>1542</v>
      </c>
      <c r="H49" s="71">
        <f t="shared" si="3"/>
        <v>2520</v>
      </c>
      <c r="I49" s="71">
        <f t="shared" si="3"/>
        <v>3189</v>
      </c>
      <c r="J49" s="71">
        <f t="shared" si="3"/>
        <v>4323</v>
      </c>
      <c r="K49" s="72">
        <f t="shared" si="3"/>
        <v>5832</v>
      </c>
      <c r="L49" s="71">
        <f t="shared" si="3"/>
        <v>1806</v>
      </c>
      <c r="M49" s="71">
        <f t="shared" si="3"/>
        <v>2937</v>
      </c>
      <c r="N49" s="71">
        <f t="shared" si="3"/>
        <v>3687.0000000000005</v>
      </c>
      <c r="O49" s="71">
        <f t="shared" si="3"/>
        <v>4998</v>
      </c>
      <c r="P49" s="72">
        <f t="shared" si="3"/>
        <v>6708.0000000000009</v>
      </c>
      <c r="Q49" s="71">
        <f t="shared" si="3"/>
        <v>2616</v>
      </c>
      <c r="R49" s="71">
        <f t="shared" si="3"/>
        <v>4170</v>
      </c>
      <c r="S49" s="71">
        <f t="shared" si="3"/>
        <v>5169</v>
      </c>
      <c r="T49" s="71">
        <f t="shared" si="3"/>
        <v>6885</v>
      </c>
      <c r="U49" s="73">
        <f t="shared" si="3"/>
        <v>9069</v>
      </c>
      <c r="V49" s="23"/>
      <c r="W49" s="23"/>
      <c r="X49" s="23"/>
    </row>
    <row r="50" spans="1:24" x14ac:dyDescent="0.25">
      <c r="A50" s="79" t="s">
        <v>43</v>
      </c>
    </row>
    <row r="51" spans="1:24" x14ac:dyDescent="0.25">
      <c r="A51" s="79" t="s">
        <v>42</v>
      </c>
    </row>
  </sheetData>
  <sheetProtection password="DBE3" sheet="1" objects="1" scenarios="1"/>
  <mergeCells count="10">
    <mergeCell ref="G9:K9"/>
    <mergeCell ref="L9:P9"/>
    <mergeCell ref="Q9:U9"/>
    <mergeCell ref="B10:F10"/>
    <mergeCell ref="B11:F11"/>
    <mergeCell ref="B31:F31"/>
    <mergeCell ref="B32:F32"/>
    <mergeCell ref="G30:K30"/>
    <mergeCell ref="L30:P30"/>
    <mergeCell ref="Q30:U30"/>
  </mergeCells>
  <pageMargins left="0.7" right="0.7" top="0.75" bottom="0.75" header="0.3" footer="0.3"/>
  <pageSetup paperSize="9" scale="90" orientation="portrait" r:id="rId1"/>
  <headerFooter>
    <oddFooter>&amp;L&amp;K00-049Kermi therm-x2® Profil-K/-V/-VM&amp;C&amp;K00-049Side &amp;P av  &amp;N&amp;R&amp;K00-049Avgitt effekt i Watt</oddFooter>
  </headerFooter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X51"/>
  <sheetViews>
    <sheetView showGridLines="0" showRowColHeaders="0" zoomScaleNormal="100" zoomScaleSheetLayoutView="100" workbookViewId="0">
      <selection activeCell="K20" sqref="K20"/>
    </sheetView>
  </sheetViews>
  <sheetFormatPr baseColWidth="10" defaultRowHeight="15" x14ac:dyDescent="0.25"/>
  <cols>
    <col min="1" max="1" width="10.5703125" bestFit="1" customWidth="1"/>
    <col min="2" max="2" width="2.42578125" bestFit="1" customWidth="1"/>
    <col min="3" max="3" width="2.7109375" style="35" bestFit="1" customWidth="1"/>
    <col min="4" max="4" width="1.42578125" bestFit="1" customWidth="1"/>
    <col min="5" max="5" width="2.7109375" bestFit="1" customWidth="1"/>
    <col min="6" max="6" width="3.85546875" customWidth="1"/>
    <col min="7" max="21" width="4.7109375" customWidth="1"/>
  </cols>
  <sheetData>
    <row r="1" spans="1:50" ht="20.25" x14ac:dyDescent="0.3">
      <c r="U1" s="78" t="s">
        <v>32</v>
      </c>
    </row>
    <row r="2" spans="1:50" ht="20.25" x14ac:dyDescent="0.3">
      <c r="U2" s="78" t="s">
        <v>31</v>
      </c>
    </row>
    <row r="4" spans="1:50" x14ac:dyDescent="0.25">
      <c r="A4" s="76" t="s">
        <v>0</v>
      </c>
      <c r="G4" s="77">
        <f>Inndata!F11</f>
        <v>75</v>
      </c>
      <c r="H4" s="77" t="s">
        <v>1</v>
      </c>
    </row>
    <row r="5" spans="1:50" x14ac:dyDescent="0.25">
      <c r="A5" s="76" t="s">
        <v>2</v>
      </c>
      <c r="B5" s="74"/>
      <c r="C5" s="75"/>
      <c r="D5" s="74"/>
      <c r="E5" s="74"/>
      <c r="F5" s="74"/>
      <c r="G5" s="77">
        <f>Inndata!F13</f>
        <v>65</v>
      </c>
      <c r="H5" s="77" t="s">
        <v>1</v>
      </c>
      <c r="I5" s="74"/>
      <c r="J5" s="74"/>
      <c r="K5" s="74"/>
      <c r="L5" s="74"/>
      <c r="M5" s="74"/>
      <c r="N5" s="74"/>
      <c r="P5" s="76"/>
      <c r="Q5" s="76"/>
      <c r="R5" s="76"/>
      <c r="S5" s="76"/>
    </row>
    <row r="6" spans="1:50" x14ac:dyDescent="0.25">
      <c r="A6" s="76" t="s">
        <v>5</v>
      </c>
      <c r="B6" s="74"/>
      <c r="C6" s="75"/>
      <c r="D6" s="74"/>
      <c r="E6" s="74"/>
      <c r="F6" s="74"/>
      <c r="G6" s="77">
        <f>Inndata!F15</f>
        <v>20</v>
      </c>
      <c r="H6" s="77" t="s">
        <v>1</v>
      </c>
      <c r="I6" s="74"/>
      <c r="J6" s="74"/>
      <c r="K6" s="74"/>
      <c r="L6" s="74"/>
      <c r="M6" s="74"/>
      <c r="N6" s="74"/>
      <c r="P6" s="76"/>
      <c r="Q6" s="76"/>
      <c r="R6" s="76"/>
      <c r="S6" s="76"/>
    </row>
    <row r="7" spans="1:50" x14ac:dyDescent="0.25">
      <c r="B7" s="74"/>
      <c r="C7" s="75"/>
      <c r="D7" s="74"/>
      <c r="E7" s="74"/>
      <c r="F7" s="74"/>
      <c r="G7" s="74"/>
      <c r="H7" s="74"/>
      <c r="I7" s="74"/>
      <c r="J7" s="74"/>
      <c r="K7" s="74"/>
      <c r="P7" s="76"/>
      <c r="Q7" s="76"/>
      <c r="R7" s="76"/>
      <c r="S7" s="76"/>
    </row>
    <row r="9" spans="1:50" x14ac:dyDescent="0.25">
      <c r="A9" s="29" t="s">
        <v>22</v>
      </c>
      <c r="B9" s="24"/>
      <c r="C9" s="33"/>
      <c r="D9" s="24"/>
      <c r="E9" s="24"/>
      <c r="F9" s="24"/>
      <c r="G9" s="312" t="s">
        <v>44</v>
      </c>
      <c r="H9" s="312"/>
      <c r="I9" s="312"/>
      <c r="J9" s="312"/>
      <c r="K9" s="313"/>
      <c r="L9" s="312">
        <v>305</v>
      </c>
      <c r="M9" s="312"/>
      <c r="N9" s="312"/>
      <c r="O9" s="312"/>
      <c r="P9" s="313"/>
      <c r="Q9" s="312">
        <v>405</v>
      </c>
      <c r="R9" s="312"/>
      <c r="S9" s="312"/>
      <c r="T9" s="312"/>
      <c r="U9" s="312"/>
      <c r="V9" s="49"/>
      <c r="X9" s="35"/>
    </row>
    <row r="10" spans="1:50" x14ac:dyDescent="0.25">
      <c r="A10" s="25"/>
      <c r="B10" s="306" t="s">
        <v>19</v>
      </c>
      <c r="C10" s="307"/>
      <c r="D10" s="307"/>
      <c r="E10" s="307"/>
      <c r="F10" s="308"/>
      <c r="G10" s="45"/>
      <c r="H10" s="43"/>
      <c r="I10" s="43"/>
      <c r="J10" s="43">
        <v>22</v>
      </c>
      <c r="K10" s="44">
        <v>33</v>
      </c>
      <c r="L10" s="45" t="s">
        <v>27</v>
      </c>
      <c r="M10" s="43" t="s">
        <v>28</v>
      </c>
      <c r="N10" s="43">
        <v>12</v>
      </c>
      <c r="O10" s="43">
        <v>22</v>
      </c>
      <c r="P10" s="44">
        <v>33</v>
      </c>
      <c r="Q10" s="45" t="s">
        <v>27</v>
      </c>
      <c r="R10" s="43" t="s">
        <v>28</v>
      </c>
      <c r="S10" s="43">
        <v>12</v>
      </c>
      <c r="T10" s="43">
        <v>22</v>
      </c>
      <c r="U10" s="46">
        <v>33</v>
      </c>
      <c r="V10" s="49"/>
      <c r="X10" s="35"/>
    </row>
    <row r="11" spans="1:50" ht="15" customHeight="1" x14ac:dyDescent="0.25">
      <c r="A11" s="28" t="s">
        <v>21</v>
      </c>
      <c r="B11" s="309" t="s">
        <v>20</v>
      </c>
      <c r="C11" s="310"/>
      <c r="D11" s="310"/>
      <c r="E11" s="310"/>
      <c r="F11" s="311"/>
      <c r="G11" s="40"/>
      <c r="H11" s="41"/>
      <c r="I11" s="41"/>
      <c r="J11" s="41">
        <v>653</v>
      </c>
      <c r="K11" s="42">
        <v>971</v>
      </c>
      <c r="L11" s="38">
        <v>288</v>
      </c>
      <c r="M11" s="36">
        <v>487</v>
      </c>
      <c r="N11" s="36">
        <v>657</v>
      </c>
      <c r="O11" s="36">
        <v>902</v>
      </c>
      <c r="P11" s="37">
        <v>1256</v>
      </c>
      <c r="Q11" s="38">
        <v>369</v>
      </c>
      <c r="R11" s="36">
        <v>619</v>
      </c>
      <c r="S11" s="36">
        <v>805</v>
      </c>
      <c r="T11" s="36">
        <v>1125</v>
      </c>
      <c r="U11" s="39">
        <v>1599</v>
      </c>
      <c r="V11" s="49"/>
      <c r="X11" s="35"/>
    </row>
    <row r="12" spans="1:50" s="6" customFormat="1" x14ac:dyDescent="0.25">
      <c r="A12" s="26">
        <v>405</v>
      </c>
      <c r="B12" s="26" t="s">
        <v>23</v>
      </c>
      <c r="C12" s="34">
        <f>Inndata!$F$11</f>
        <v>75</v>
      </c>
      <c r="D12" s="26" t="s">
        <v>24</v>
      </c>
      <c r="E12" s="26">
        <f>Inndata!$F$13</f>
        <v>65</v>
      </c>
      <c r="F12" s="26" t="s">
        <v>1</v>
      </c>
      <c r="G12" s="60"/>
      <c r="H12" s="60"/>
      <c r="I12" s="60"/>
      <c r="J12" s="60"/>
      <c r="K12" s="61"/>
      <c r="L12" s="60">
        <f t="shared" ref="L12:U17" si="0">(L$18/1005)*$A12</f>
        <v>116.63999999999997</v>
      </c>
      <c r="M12" s="60">
        <f t="shared" si="0"/>
        <v>197.23499999999999</v>
      </c>
      <c r="N12" s="60">
        <f t="shared" si="0"/>
        <v>266.08499999999998</v>
      </c>
      <c r="O12" s="60">
        <f t="shared" si="0"/>
        <v>365.30999999999995</v>
      </c>
      <c r="P12" s="61">
        <f t="shared" si="0"/>
        <v>508.68</v>
      </c>
      <c r="Q12" s="60">
        <f t="shared" si="0"/>
        <v>149.44499999999999</v>
      </c>
      <c r="R12" s="60">
        <f t="shared" si="0"/>
        <v>250.69499999999996</v>
      </c>
      <c r="S12" s="60">
        <f t="shared" si="0"/>
        <v>326.02499999999992</v>
      </c>
      <c r="T12" s="60">
        <f t="shared" si="0"/>
        <v>455.62499999999989</v>
      </c>
      <c r="U12" s="63">
        <f t="shared" si="0"/>
        <v>647.59500000000003</v>
      </c>
      <c r="V12" s="27"/>
      <c r="W12" s="27"/>
      <c r="X12" s="30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</row>
    <row r="13" spans="1:50" s="6" customFormat="1" x14ac:dyDescent="0.25">
      <c r="A13" s="12">
        <v>505</v>
      </c>
      <c r="B13" s="26" t="s">
        <v>23</v>
      </c>
      <c r="C13" s="34">
        <f>Inndata!$F$11</f>
        <v>75</v>
      </c>
      <c r="D13" s="26" t="s">
        <v>24</v>
      </c>
      <c r="E13" s="26">
        <f>Inndata!$F$13</f>
        <v>65</v>
      </c>
      <c r="F13" s="26" t="s">
        <v>1</v>
      </c>
      <c r="G13" s="54"/>
      <c r="H13" s="54"/>
      <c r="I13" s="54"/>
      <c r="J13" s="54"/>
      <c r="K13" s="62"/>
      <c r="L13" s="54">
        <f t="shared" si="0"/>
        <v>145.43999999999997</v>
      </c>
      <c r="M13" s="54">
        <f t="shared" si="0"/>
        <v>245.93499999999997</v>
      </c>
      <c r="N13" s="54">
        <f t="shared" si="0"/>
        <v>331.78499999999997</v>
      </c>
      <c r="O13" s="54">
        <f t="shared" si="0"/>
        <v>455.50999999999993</v>
      </c>
      <c r="P13" s="62">
        <f t="shared" si="0"/>
        <v>634.28</v>
      </c>
      <c r="Q13" s="54">
        <f t="shared" si="0"/>
        <v>186.345</v>
      </c>
      <c r="R13" s="54">
        <f t="shared" si="0"/>
        <v>312.59499999999991</v>
      </c>
      <c r="S13" s="54">
        <f t="shared" si="0"/>
        <v>406.52499999999992</v>
      </c>
      <c r="T13" s="54">
        <f t="shared" si="0"/>
        <v>568.12499999999989</v>
      </c>
      <c r="U13" s="64">
        <f t="shared" si="0"/>
        <v>807.495</v>
      </c>
      <c r="V13" s="27"/>
      <c r="W13" s="27"/>
      <c r="X13" s="30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</row>
    <row r="14" spans="1:50" s="6" customFormat="1" x14ac:dyDescent="0.25">
      <c r="A14" s="12">
        <v>605</v>
      </c>
      <c r="B14" s="26" t="s">
        <v>23</v>
      </c>
      <c r="C14" s="34">
        <f>Inndata!$F$11</f>
        <v>75</v>
      </c>
      <c r="D14" s="26" t="s">
        <v>24</v>
      </c>
      <c r="E14" s="26">
        <f>Inndata!$F$13</f>
        <v>65</v>
      </c>
      <c r="F14" s="26" t="s">
        <v>1</v>
      </c>
      <c r="G14" s="65"/>
      <c r="H14" s="65"/>
      <c r="I14" s="65"/>
      <c r="J14" s="60">
        <f t="shared" ref="J14:K17" si="1">(J$18/1005)*$A14</f>
        <v>395.065</v>
      </c>
      <c r="K14" s="61">
        <f t="shared" si="1"/>
        <v>587.45499999999993</v>
      </c>
      <c r="L14" s="60">
        <f t="shared" si="0"/>
        <v>174.23999999999995</v>
      </c>
      <c r="M14" s="60">
        <f t="shared" si="0"/>
        <v>294.63499999999993</v>
      </c>
      <c r="N14" s="60">
        <f t="shared" si="0"/>
        <v>397.48499999999996</v>
      </c>
      <c r="O14" s="60">
        <f t="shared" si="0"/>
        <v>545.70999999999992</v>
      </c>
      <c r="P14" s="61">
        <f t="shared" si="0"/>
        <v>759.88</v>
      </c>
      <c r="Q14" s="60">
        <f t="shared" si="0"/>
        <v>223.245</v>
      </c>
      <c r="R14" s="60">
        <f t="shared" si="0"/>
        <v>374.49499999999995</v>
      </c>
      <c r="S14" s="60">
        <f t="shared" si="0"/>
        <v>487.02499999999992</v>
      </c>
      <c r="T14" s="60">
        <f t="shared" si="0"/>
        <v>680.62499999999989</v>
      </c>
      <c r="U14" s="63">
        <f t="shared" si="0"/>
        <v>967.39499999999998</v>
      </c>
      <c r="V14" s="27"/>
      <c r="W14" s="27"/>
      <c r="X14" s="30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</row>
    <row r="15" spans="1:50" s="6" customFormat="1" x14ac:dyDescent="0.25">
      <c r="A15" s="12">
        <v>705</v>
      </c>
      <c r="B15" s="26" t="s">
        <v>23</v>
      </c>
      <c r="C15" s="34">
        <f>Inndata!$F$11</f>
        <v>75</v>
      </c>
      <c r="D15" s="26" t="s">
        <v>24</v>
      </c>
      <c r="E15" s="26">
        <f>Inndata!$F$13</f>
        <v>65</v>
      </c>
      <c r="F15" s="26" t="s">
        <v>1</v>
      </c>
      <c r="G15" s="54"/>
      <c r="H15" s="54"/>
      <c r="I15" s="54"/>
      <c r="J15" s="54">
        <f t="shared" si="1"/>
        <v>460.36500000000001</v>
      </c>
      <c r="K15" s="62">
        <f t="shared" si="1"/>
        <v>684.55499999999995</v>
      </c>
      <c r="L15" s="54">
        <f t="shared" si="0"/>
        <v>203.03999999999994</v>
      </c>
      <c r="M15" s="54">
        <f t="shared" si="0"/>
        <v>343.33499999999998</v>
      </c>
      <c r="N15" s="54">
        <f t="shared" si="0"/>
        <v>463.18499999999995</v>
      </c>
      <c r="O15" s="54">
        <f t="shared" si="0"/>
        <v>635.91</v>
      </c>
      <c r="P15" s="62">
        <f t="shared" si="0"/>
        <v>885.48</v>
      </c>
      <c r="Q15" s="54">
        <f t="shared" si="0"/>
        <v>260.14499999999998</v>
      </c>
      <c r="R15" s="54">
        <f t="shared" si="0"/>
        <v>436.39499999999992</v>
      </c>
      <c r="S15" s="54">
        <f t="shared" si="0"/>
        <v>567.52499999999986</v>
      </c>
      <c r="T15" s="54">
        <f t="shared" si="0"/>
        <v>793.12499999999989</v>
      </c>
      <c r="U15" s="64">
        <f t="shared" si="0"/>
        <v>1127.2950000000001</v>
      </c>
      <c r="V15" s="27"/>
      <c r="W15" s="27"/>
      <c r="X15" s="30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spans="1:50" s="6" customFormat="1" x14ac:dyDescent="0.25">
      <c r="A16" s="12">
        <v>805</v>
      </c>
      <c r="B16" s="26" t="s">
        <v>23</v>
      </c>
      <c r="C16" s="34">
        <f>Inndata!$F$11</f>
        <v>75</v>
      </c>
      <c r="D16" s="26" t="s">
        <v>24</v>
      </c>
      <c r="E16" s="26">
        <f>Inndata!$F$13</f>
        <v>65</v>
      </c>
      <c r="F16" s="26" t="s">
        <v>1</v>
      </c>
      <c r="G16" s="56"/>
      <c r="H16" s="56"/>
      <c r="I16" s="56"/>
      <c r="J16" s="60">
        <f t="shared" si="1"/>
        <v>525.66499999999996</v>
      </c>
      <c r="K16" s="61">
        <f t="shared" si="1"/>
        <v>781.65499999999986</v>
      </c>
      <c r="L16" s="60">
        <f t="shared" si="0"/>
        <v>231.83999999999995</v>
      </c>
      <c r="M16" s="60">
        <f t="shared" si="0"/>
        <v>392.03499999999997</v>
      </c>
      <c r="N16" s="60">
        <f t="shared" si="0"/>
        <v>528.88499999999988</v>
      </c>
      <c r="O16" s="60">
        <f t="shared" si="0"/>
        <v>726.1099999999999</v>
      </c>
      <c r="P16" s="61">
        <f t="shared" si="0"/>
        <v>1011.08</v>
      </c>
      <c r="Q16" s="60">
        <f t="shared" si="0"/>
        <v>297.04500000000002</v>
      </c>
      <c r="R16" s="60">
        <f t="shared" si="0"/>
        <v>498.2949999999999</v>
      </c>
      <c r="S16" s="60">
        <f t="shared" si="0"/>
        <v>648.02499999999986</v>
      </c>
      <c r="T16" s="60">
        <f t="shared" si="0"/>
        <v>905.62499999999977</v>
      </c>
      <c r="U16" s="63">
        <f t="shared" si="0"/>
        <v>1287.1949999999999</v>
      </c>
      <c r="V16" s="27"/>
      <c r="W16" s="27"/>
      <c r="X16" s="30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spans="1:50" s="6" customFormat="1" x14ac:dyDescent="0.25">
      <c r="A17" s="12">
        <v>905</v>
      </c>
      <c r="B17" s="26" t="s">
        <v>23</v>
      </c>
      <c r="C17" s="34">
        <f>Inndata!$F$11</f>
        <v>75</v>
      </c>
      <c r="D17" s="26" t="s">
        <v>24</v>
      </c>
      <c r="E17" s="26">
        <f>Inndata!$F$13</f>
        <v>65</v>
      </c>
      <c r="F17" s="26" t="s">
        <v>1</v>
      </c>
      <c r="G17" s="54"/>
      <c r="H17" s="54"/>
      <c r="I17" s="54"/>
      <c r="J17" s="54">
        <f t="shared" si="1"/>
        <v>590.96500000000003</v>
      </c>
      <c r="K17" s="62">
        <f t="shared" si="1"/>
        <v>878.75499999999988</v>
      </c>
      <c r="L17" s="54">
        <f t="shared" si="0"/>
        <v>260.63999999999993</v>
      </c>
      <c r="M17" s="54">
        <f t="shared" si="0"/>
        <v>440.73499999999996</v>
      </c>
      <c r="N17" s="54">
        <f t="shared" si="0"/>
        <v>594.58499999999992</v>
      </c>
      <c r="O17" s="54">
        <f t="shared" si="0"/>
        <v>816.31</v>
      </c>
      <c r="P17" s="62">
        <f t="shared" si="0"/>
        <v>1136.68</v>
      </c>
      <c r="Q17" s="54">
        <f t="shared" si="0"/>
        <v>333.94499999999999</v>
      </c>
      <c r="R17" s="54">
        <f t="shared" si="0"/>
        <v>560.19499999999994</v>
      </c>
      <c r="S17" s="54">
        <f t="shared" si="0"/>
        <v>728.52499999999986</v>
      </c>
      <c r="T17" s="54">
        <f t="shared" si="0"/>
        <v>1018.1249999999998</v>
      </c>
      <c r="U17" s="64">
        <f t="shared" si="0"/>
        <v>1447.095</v>
      </c>
      <c r="V17" s="27"/>
      <c r="W17" s="27"/>
      <c r="X17" s="30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spans="1:50" s="6" customFormat="1" x14ac:dyDescent="0.25">
      <c r="A18" s="12">
        <v>1005</v>
      </c>
      <c r="B18" s="26" t="s">
        <v>23</v>
      </c>
      <c r="C18" s="34">
        <f>Inndata!$F$11</f>
        <v>75</v>
      </c>
      <c r="D18" s="26" t="s">
        <v>24</v>
      </c>
      <c r="E18" s="26">
        <f>Inndata!$F$13</f>
        <v>65</v>
      </c>
      <c r="F18" s="26" t="s">
        <v>1</v>
      </c>
      <c r="G18" s="47"/>
      <c r="H18" s="47"/>
      <c r="I18" s="47"/>
      <c r="J18" s="47">
        <f>1.005*Data!H20*(Data!$C$5/Data!$C$4)^Data!I20</f>
        <v>656.26499999999999</v>
      </c>
      <c r="K18" s="55">
        <f>1.005*Data!J20*(Data!$C$5/Data!$C$4)^Data!K20</f>
        <v>975.8549999999999</v>
      </c>
      <c r="L18" s="56">
        <f>1.005*Data!$B$21*(Data!$C$5/Data!$C$4)^Data!$C$21</f>
        <v>289.43999999999994</v>
      </c>
      <c r="M18" s="47">
        <f>1.005*Data!$D$21*(Data!$C$5/Data!$C$4)^Data!$E$21</f>
        <v>489.43499999999995</v>
      </c>
      <c r="N18" s="47">
        <f>1.005*Data!$F$21*(Data!$C$5/Data!$C$4)^Data!$G$21</f>
        <v>660.28499999999997</v>
      </c>
      <c r="O18" s="47">
        <f>1.005*Data!$H$21*(Data!$C$5/Data!$C$4)^Data!$I$21</f>
        <v>906.50999999999988</v>
      </c>
      <c r="P18" s="47">
        <f>1.005*Data!$J$21*(Data!$C$5/Data!$C$4)^Data!$K$21</f>
        <v>1262.28</v>
      </c>
      <c r="Q18" s="57">
        <f>1.005*Data!$B$22*(Data!$C$5/Data!$C$4)^Data!$C$22</f>
        <v>370.84499999999997</v>
      </c>
      <c r="R18" s="47">
        <f>1.005*Data!$D$22*(Data!$C$5/Data!$C$4)^Data!$E$22</f>
        <v>622.09499999999991</v>
      </c>
      <c r="S18" s="47">
        <f>1.005*Data!$F$22*(Data!$C$5/Data!$C$4)^Data!$G$22</f>
        <v>809.02499999999986</v>
      </c>
      <c r="T18" s="47">
        <f>1.005*Data!$H$22*(Data!$C$5/Data!$C$4)^Data!$I$22</f>
        <v>1130.6249999999998</v>
      </c>
      <c r="U18" s="58">
        <f>1.005*Data!$J$22*(Data!$C$5/Data!$C$4)^Data!$K$22</f>
        <v>1606.9949999999999</v>
      </c>
      <c r="V18" s="27"/>
      <c r="X18" s="31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</row>
    <row r="19" spans="1:50" s="6" customFormat="1" x14ac:dyDescent="0.25">
      <c r="A19" s="12">
        <v>1105</v>
      </c>
      <c r="B19" s="26" t="s">
        <v>23</v>
      </c>
      <c r="C19" s="34">
        <f>Inndata!$F$11</f>
        <v>75</v>
      </c>
      <c r="D19" s="26" t="s">
        <v>24</v>
      </c>
      <c r="E19" s="26">
        <f>Inndata!$F$13</f>
        <v>65</v>
      </c>
      <c r="F19" s="26" t="s">
        <v>1</v>
      </c>
      <c r="G19" s="66"/>
      <c r="H19" s="66"/>
      <c r="I19" s="66"/>
      <c r="J19" s="54">
        <f t="shared" ref="J19:U28" si="2">(J$18/1005)*$A19</f>
        <v>721.56500000000005</v>
      </c>
      <c r="K19" s="62">
        <f t="shared" si="2"/>
        <v>1072.9549999999999</v>
      </c>
      <c r="L19" s="54">
        <f t="shared" si="2"/>
        <v>318.2399999999999</v>
      </c>
      <c r="M19" s="54">
        <f t="shared" si="2"/>
        <v>538.13499999999988</v>
      </c>
      <c r="N19" s="54">
        <f t="shared" si="2"/>
        <v>725.9849999999999</v>
      </c>
      <c r="O19" s="54">
        <f t="shared" si="2"/>
        <v>996.70999999999992</v>
      </c>
      <c r="P19" s="62">
        <f t="shared" si="2"/>
        <v>1387.88</v>
      </c>
      <c r="Q19" s="54">
        <f t="shared" si="2"/>
        <v>407.745</v>
      </c>
      <c r="R19" s="54">
        <f t="shared" si="2"/>
        <v>683.99499999999989</v>
      </c>
      <c r="S19" s="54">
        <f t="shared" si="2"/>
        <v>889.52499999999986</v>
      </c>
      <c r="T19" s="54">
        <f t="shared" si="2"/>
        <v>1243.1249999999998</v>
      </c>
      <c r="U19" s="64">
        <f t="shared" si="2"/>
        <v>1766.895</v>
      </c>
      <c r="V19" s="27"/>
      <c r="W19" s="27"/>
      <c r="X19" s="30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</row>
    <row r="20" spans="1:50" s="6" customFormat="1" x14ac:dyDescent="0.25">
      <c r="A20" s="12">
        <v>1205</v>
      </c>
      <c r="B20" s="26" t="s">
        <v>23</v>
      </c>
      <c r="C20" s="34">
        <f>Inndata!$F$11</f>
        <v>75</v>
      </c>
      <c r="D20" s="26" t="s">
        <v>24</v>
      </c>
      <c r="E20" s="26">
        <f>Inndata!$F$13</f>
        <v>65</v>
      </c>
      <c r="F20" s="26" t="s">
        <v>1</v>
      </c>
      <c r="G20" s="56"/>
      <c r="H20" s="56"/>
      <c r="I20" s="56"/>
      <c r="J20" s="60">
        <f t="shared" si="2"/>
        <v>786.86500000000001</v>
      </c>
      <c r="K20" s="61">
        <f t="shared" si="2"/>
        <v>1170.0549999999998</v>
      </c>
      <c r="L20" s="60">
        <f t="shared" si="2"/>
        <v>347.03999999999991</v>
      </c>
      <c r="M20" s="60">
        <f t="shared" si="2"/>
        <v>586.83499999999992</v>
      </c>
      <c r="N20" s="60">
        <f t="shared" si="2"/>
        <v>791.68499999999995</v>
      </c>
      <c r="O20" s="60">
        <f t="shared" si="2"/>
        <v>1086.9099999999999</v>
      </c>
      <c r="P20" s="61">
        <f t="shared" si="2"/>
        <v>1513.48</v>
      </c>
      <c r="Q20" s="60">
        <f t="shared" si="2"/>
        <v>444.64499999999998</v>
      </c>
      <c r="R20" s="60">
        <f t="shared" si="2"/>
        <v>745.89499999999987</v>
      </c>
      <c r="S20" s="60">
        <f t="shared" si="2"/>
        <v>970.02499999999975</v>
      </c>
      <c r="T20" s="60">
        <f t="shared" si="2"/>
        <v>1355.6249999999998</v>
      </c>
      <c r="U20" s="63">
        <f t="shared" si="2"/>
        <v>1926.7950000000001</v>
      </c>
      <c r="V20" s="27"/>
      <c r="W20" s="27"/>
      <c r="X20" s="30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</row>
    <row r="21" spans="1:50" s="6" customFormat="1" x14ac:dyDescent="0.25">
      <c r="A21" s="12">
        <v>1305</v>
      </c>
      <c r="B21" s="26" t="s">
        <v>23</v>
      </c>
      <c r="C21" s="34">
        <f>Inndata!$F$11</f>
        <v>75</v>
      </c>
      <c r="D21" s="26" t="s">
        <v>24</v>
      </c>
      <c r="E21" s="26">
        <f>Inndata!$F$13</f>
        <v>65</v>
      </c>
      <c r="F21" s="26" t="s">
        <v>1</v>
      </c>
      <c r="G21" s="54"/>
      <c r="H21" s="54"/>
      <c r="I21" s="54"/>
      <c r="J21" s="54">
        <f t="shared" si="2"/>
        <v>852.16500000000008</v>
      </c>
      <c r="K21" s="62">
        <f t="shared" si="2"/>
        <v>1267.1549999999997</v>
      </c>
      <c r="L21" s="54">
        <f t="shared" si="2"/>
        <v>375.83999999999992</v>
      </c>
      <c r="M21" s="54">
        <f t="shared" si="2"/>
        <v>635.53499999999997</v>
      </c>
      <c r="N21" s="54">
        <f t="shared" si="2"/>
        <v>857.38499999999988</v>
      </c>
      <c r="O21" s="54">
        <f t="shared" si="2"/>
        <v>1177.1099999999999</v>
      </c>
      <c r="P21" s="62">
        <f t="shared" si="2"/>
        <v>1639.08</v>
      </c>
      <c r="Q21" s="54">
        <f t="shared" si="2"/>
        <v>481.54500000000002</v>
      </c>
      <c r="R21" s="54">
        <f t="shared" si="2"/>
        <v>807.79499999999985</v>
      </c>
      <c r="S21" s="54">
        <f t="shared" si="2"/>
        <v>1050.5249999999999</v>
      </c>
      <c r="T21" s="54">
        <f t="shared" si="2"/>
        <v>1468.1249999999998</v>
      </c>
      <c r="U21" s="64">
        <f t="shared" si="2"/>
        <v>2086.6950000000002</v>
      </c>
      <c r="V21" s="27"/>
      <c r="W21" s="27"/>
      <c r="X21" s="30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</row>
    <row r="22" spans="1:50" s="6" customFormat="1" x14ac:dyDescent="0.25">
      <c r="A22" s="12">
        <v>1405</v>
      </c>
      <c r="B22" s="26" t="s">
        <v>23</v>
      </c>
      <c r="C22" s="34">
        <f>Inndata!$F$11</f>
        <v>75</v>
      </c>
      <c r="D22" s="26" t="s">
        <v>24</v>
      </c>
      <c r="E22" s="26">
        <f>Inndata!$F$13</f>
        <v>65</v>
      </c>
      <c r="F22" s="26" t="s">
        <v>1</v>
      </c>
      <c r="G22" s="56"/>
      <c r="H22" s="56"/>
      <c r="I22" s="56"/>
      <c r="J22" s="60">
        <f t="shared" si="2"/>
        <v>917.46500000000003</v>
      </c>
      <c r="K22" s="61">
        <f t="shared" si="2"/>
        <v>1364.2549999999999</v>
      </c>
      <c r="L22" s="60">
        <f t="shared" si="2"/>
        <v>404.63999999999987</v>
      </c>
      <c r="M22" s="60">
        <f t="shared" si="2"/>
        <v>684.2349999999999</v>
      </c>
      <c r="N22" s="60">
        <f t="shared" si="2"/>
        <v>923.08499999999992</v>
      </c>
      <c r="O22" s="60">
        <f t="shared" si="2"/>
        <v>1267.31</v>
      </c>
      <c r="P22" s="61">
        <f t="shared" si="2"/>
        <v>1764.68</v>
      </c>
      <c r="Q22" s="60">
        <f t="shared" si="2"/>
        <v>518.44499999999994</v>
      </c>
      <c r="R22" s="60">
        <f t="shared" si="2"/>
        <v>869.69499999999982</v>
      </c>
      <c r="S22" s="60">
        <f t="shared" si="2"/>
        <v>1131.0249999999999</v>
      </c>
      <c r="T22" s="60">
        <f t="shared" si="2"/>
        <v>1580.6249999999998</v>
      </c>
      <c r="U22" s="63">
        <f t="shared" si="2"/>
        <v>2246.5949999999998</v>
      </c>
      <c r="V22" s="27"/>
      <c r="W22" s="27"/>
      <c r="X22" s="30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s="6" customFormat="1" x14ac:dyDescent="0.25">
      <c r="A23" s="12">
        <v>1605</v>
      </c>
      <c r="B23" s="26" t="s">
        <v>23</v>
      </c>
      <c r="C23" s="34">
        <f>Inndata!$F$11</f>
        <v>75</v>
      </c>
      <c r="D23" s="26" t="s">
        <v>24</v>
      </c>
      <c r="E23" s="26">
        <f>Inndata!$F$13</f>
        <v>65</v>
      </c>
      <c r="F23" s="26" t="s">
        <v>1</v>
      </c>
      <c r="G23" s="54"/>
      <c r="H23" s="54"/>
      <c r="I23" s="54"/>
      <c r="J23" s="54">
        <f t="shared" si="2"/>
        <v>1048.0650000000001</v>
      </c>
      <c r="K23" s="62">
        <f t="shared" si="2"/>
        <v>1558.4549999999997</v>
      </c>
      <c r="L23" s="54">
        <f t="shared" si="2"/>
        <v>462.2399999999999</v>
      </c>
      <c r="M23" s="54">
        <f t="shared" si="2"/>
        <v>781.63499999999988</v>
      </c>
      <c r="N23" s="54">
        <f t="shared" si="2"/>
        <v>1054.4849999999999</v>
      </c>
      <c r="O23" s="54">
        <f t="shared" si="2"/>
        <v>1447.7099999999998</v>
      </c>
      <c r="P23" s="62">
        <f t="shared" si="2"/>
        <v>2015.88</v>
      </c>
      <c r="Q23" s="54">
        <f t="shared" si="2"/>
        <v>592.245</v>
      </c>
      <c r="R23" s="54">
        <f t="shared" si="2"/>
        <v>993.49499999999978</v>
      </c>
      <c r="S23" s="54">
        <f t="shared" si="2"/>
        <v>1292.0249999999996</v>
      </c>
      <c r="T23" s="54">
        <f t="shared" si="2"/>
        <v>1805.6249999999995</v>
      </c>
      <c r="U23" s="64">
        <f t="shared" si="2"/>
        <v>2566.395</v>
      </c>
      <c r="V23" s="27"/>
      <c r="W23" s="27"/>
      <c r="X23" s="30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</row>
    <row r="24" spans="1:50" s="6" customFormat="1" x14ac:dyDescent="0.25">
      <c r="A24" s="12">
        <v>1805</v>
      </c>
      <c r="B24" s="26" t="s">
        <v>23</v>
      </c>
      <c r="C24" s="34">
        <f>Inndata!$F$11</f>
        <v>75</v>
      </c>
      <c r="D24" s="26" t="s">
        <v>24</v>
      </c>
      <c r="E24" s="26">
        <f>Inndata!$F$13</f>
        <v>65</v>
      </c>
      <c r="F24" s="26" t="s">
        <v>1</v>
      </c>
      <c r="G24" s="56"/>
      <c r="H24" s="56"/>
      <c r="I24" s="56"/>
      <c r="J24" s="60">
        <f t="shared" si="2"/>
        <v>1178.665</v>
      </c>
      <c r="K24" s="61">
        <f t="shared" si="2"/>
        <v>1752.6549999999997</v>
      </c>
      <c r="L24" s="60">
        <f t="shared" si="2"/>
        <v>519.8399999999998</v>
      </c>
      <c r="M24" s="60">
        <f t="shared" si="2"/>
        <v>879.03499999999985</v>
      </c>
      <c r="N24" s="60">
        <f t="shared" si="2"/>
        <v>1185.8849999999998</v>
      </c>
      <c r="O24" s="60">
        <f t="shared" si="2"/>
        <v>1628.11</v>
      </c>
      <c r="P24" s="61">
        <f t="shared" si="2"/>
        <v>2267.08</v>
      </c>
      <c r="Q24" s="60">
        <f t="shared" si="2"/>
        <v>666.04499999999996</v>
      </c>
      <c r="R24" s="60">
        <f t="shared" si="2"/>
        <v>1117.2949999999998</v>
      </c>
      <c r="S24" s="60">
        <f t="shared" si="2"/>
        <v>1453.0249999999996</v>
      </c>
      <c r="T24" s="60">
        <f t="shared" si="2"/>
        <v>2030.6249999999995</v>
      </c>
      <c r="U24" s="63">
        <f t="shared" si="2"/>
        <v>2886.1950000000002</v>
      </c>
      <c r="V24" s="27"/>
      <c r="W24" s="27"/>
      <c r="X24" s="30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s="6" customFormat="1" x14ac:dyDescent="0.25">
      <c r="A25" s="12">
        <v>2005</v>
      </c>
      <c r="B25" s="26" t="s">
        <v>23</v>
      </c>
      <c r="C25" s="34">
        <f>Inndata!$F$11</f>
        <v>75</v>
      </c>
      <c r="D25" s="26" t="s">
        <v>24</v>
      </c>
      <c r="E25" s="26">
        <f>Inndata!$F$13</f>
        <v>65</v>
      </c>
      <c r="F25" s="26" t="s">
        <v>1</v>
      </c>
      <c r="G25" s="67"/>
      <c r="H25" s="67"/>
      <c r="I25" s="67"/>
      <c r="J25" s="54">
        <f t="shared" si="2"/>
        <v>1309.2650000000001</v>
      </c>
      <c r="K25" s="62">
        <f t="shared" si="2"/>
        <v>1946.8549999999998</v>
      </c>
      <c r="L25" s="54">
        <f t="shared" si="2"/>
        <v>577.43999999999983</v>
      </c>
      <c r="M25" s="54">
        <f t="shared" si="2"/>
        <v>976.43499999999983</v>
      </c>
      <c r="N25" s="54">
        <f t="shared" si="2"/>
        <v>1317.2849999999999</v>
      </c>
      <c r="O25" s="54">
        <f t="shared" si="2"/>
        <v>1808.5099999999998</v>
      </c>
      <c r="P25" s="62">
        <f t="shared" si="2"/>
        <v>2518.2800000000002</v>
      </c>
      <c r="Q25" s="54">
        <f t="shared" si="2"/>
        <v>739.84500000000003</v>
      </c>
      <c r="R25" s="54">
        <f t="shared" si="2"/>
        <v>1241.0949999999998</v>
      </c>
      <c r="S25" s="54">
        <f t="shared" si="2"/>
        <v>1614.0249999999996</v>
      </c>
      <c r="T25" s="54">
        <f t="shared" si="2"/>
        <v>2255.6249999999995</v>
      </c>
      <c r="U25" s="64">
        <f t="shared" si="2"/>
        <v>3205.9949999999999</v>
      </c>
      <c r="V25" s="27"/>
      <c r="W25" s="27"/>
      <c r="X25" s="30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</row>
    <row r="26" spans="1:50" s="6" customFormat="1" x14ac:dyDescent="0.25">
      <c r="A26" s="12">
        <v>2305</v>
      </c>
      <c r="B26" s="26" t="s">
        <v>23</v>
      </c>
      <c r="C26" s="34">
        <f>Inndata!$F$11</f>
        <v>75</v>
      </c>
      <c r="D26" s="26" t="s">
        <v>24</v>
      </c>
      <c r="E26" s="26">
        <f>Inndata!$F$13</f>
        <v>65</v>
      </c>
      <c r="F26" s="26" t="s">
        <v>1</v>
      </c>
      <c r="G26" s="68"/>
      <c r="H26" s="68"/>
      <c r="I26" s="68"/>
      <c r="J26" s="60">
        <f t="shared" si="2"/>
        <v>1505.165</v>
      </c>
      <c r="K26" s="61">
        <f t="shared" si="2"/>
        <v>2238.1549999999997</v>
      </c>
      <c r="L26" s="60">
        <f t="shared" si="2"/>
        <v>663.8399999999998</v>
      </c>
      <c r="M26" s="60">
        <f t="shared" si="2"/>
        <v>1122.5349999999999</v>
      </c>
      <c r="N26" s="60">
        <f t="shared" si="2"/>
        <v>1514.3849999999998</v>
      </c>
      <c r="O26" s="60">
        <f t="shared" si="2"/>
        <v>2079.1099999999997</v>
      </c>
      <c r="P26" s="61">
        <f t="shared" si="2"/>
        <v>2895.08</v>
      </c>
      <c r="Q26" s="60">
        <f t="shared" si="2"/>
        <v>850.54499999999996</v>
      </c>
      <c r="R26" s="60">
        <f t="shared" si="2"/>
        <v>1426.7949999999998</v>
      </c>
      <c r="S26" s="60">
        <f t="shared" si="2"/>
        <v>1855.5249999999996</v>
      </c>
      <c r="T26" s="60">
        <f t="shared" si="2"/>
        <v>2593.1249999999995</v>
      </c>
      <c r="U26" s="63">
        <f t="shared" si="2"/>
        <v>3685.6950000000002</v>
      </c>
      <c r="V26" s="27"/>
      <c r="W26" s="27"/>
      <c r="X26" s="30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</row>
    <row r="27" spans="1:50" s="6" customFormat="1" x14ac:dyDescent="0.25">
      <c r="A27" s="12">
        <v>2605</v>
      </c>
      <c r="B27" s="26" t="s">
        <v>23</v>
      </c>
      <c r="C27" s="34">
        <f>Inndata!$F$11</f>
        <v>75</v>
      </c>
      <c r="D27" s="26" t="s">
        <v>24</v>
      </c>
      <c r="E27" s="26">
        <f>Inndata!$F$13</f>
        <v>65</v>
      </c>
      <c r="F27" s="26" t="s">
        <v>1</v>
      </c>
      <c r="G27" s="54"/>
      <c r="H27" s="54"/>
      <c r="I27" s="54"/>
      <c r="J27" s="54">
        <f t="shared" si="2"/>
        <v>1701.0650000000001</v>
      </c>
      <c r="K27" s="62">
        <f t="shared" si="2"/>
        <v>2529.4549999999995</v>
      </c>
      <c r="L27" s="54">
        <f t="shared" si="2"/>
        <v>750.23999999999978</v>
      </c>
      <c r="M27" s="54">
        <f t="shared" si="2"/>
        <v>1268.6349999999998</v>
      </c>
      <c r="N27" s="54">
        <f t="shared" si="2"/>
        <v>1711.4849999999997</v>
      </c>
      <c r="O27" s="54">
        <f t="shared" si="2"/>
        <v>2349.7099999999996</v>
      </c>
      <c r="P27" s="62">
        <f t="shared" si="2"/>
        <v>3271.88</v>
      </c>
      <c r="Q27" s="54">
        <f t="shared" si="2"/>
        <v>961.245</v>
      </c>
      <c r="R27" s="54">
        <f t="shared" si="2"/>
        <v>1612.4949999999997</v>
      </c>
      <c r="S27" s="54">
        <f t="shared" si="2"/>
        <v>2097.0249999999996</v>
      </c>
      <c r="T27" s="54">
        <f t="shared" si="2"/>
        <v>2930.6249999999995</v>
      </c>
      <c r="U27" s="64">
        <f t="shared" si="2"/>
        <v>4165.3949999999995</v>
      </c>
      <c r="V27" s="27"/>
      <c r="W27" s="27"/>
      <c r="X27" s="30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</row>
    <row r="28" spans="1:50" s="6" customFormat="1" x14ac:dyDescent="0.25">
      <c r="A28" s="69">
        <v>3005</v>
      </c>
      <c r="B28" s="69" t="s">
        <v>23</v>
      </c>
      <c r="C28" s="70">
        <f>Inndata!$F$11</f>
        <v>75</v>
      </c>
      <c r="D28" s="69" t="s">
        <v>24</v>
      </c>
      <c r="E28" s="69">
        <f>Inndata!$F$13</f>
        <v>65</v>
      </c>
      <c r="F28" s="69" t="s">
        <v>1</v>
      </c>
      <c r="G28" s="71"/>
      <c r="H28" s="71"/>
      <c r="I28" s="71"/>
      <c r="J28" s="71">
        <f t="shared" si="2"/>
        <v>1962.2650000000001</v>
      </c>
      <c r="K28" s="72">
        <f t="shared" si="2"/>
        <v>2917.8549999999996</v>
      </c>
      <c r="L28" s="71">
        <f t="shared" si="2"/>
        <v>865.43999999999971</v>
      </c>
      <c r="M28" s="71">
        <f t="shared" si="2"/>
        <v>1463.4349999999997</v>
      </c>
      <c r="N28" s="71">
        <f t="shared" si="2"/>
        <v>1974.2849999999999</v>
      </c>
      <c r="O28" s="71">
        <f t="shared" si="2"/>
        <v>2710.5099999999998</v>
      </c>
      <c r="P28" s="72">
        <f t="shared" si="2"/>
        <v>3774.28</v>
      </c>
      <c r="Q28" s="71">
        <f t="shared" si="2"/>
        <v>1108.845</v>
      </c>
      <c r="R28" s="71">
        <f t="shared" si="2"/>
        <v>1860.0949999999996</v>
      </c>
      <c r="S28" s="71">
        <f t="shared" si="2"/>
        <v>2419.0249999999996</v>
      </c>
      <c r="T28" s="71">
        <f t="shared" si="2"/>
        <v>3380.6249999999995</v>
      </c>
      <c r="U28" s="73">
        <f t="shared" si="2"/>
        <v>4804.9949999999999</v>
      </c>
      <c r="V28" s="27"/>
      <c r="W28" s="27"/>
      <c r="X28" s="30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</row>
    <row r="29" spans="1:50" x14ac:dyDescent="0.25">
      <c r="B29" s="23"/>
      <c r="C29" s="32"/>
      <c r="D29" s="23"/>
      <c r="E29" s="23"/>
      <c r="F29" s="23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23"/>
      <c r="W29" s="23"/>
      <c r="X29" s="23"/>
      <c r="Y29" s="23"/>
      <c r="Z29" s="23"/>
      <c r="AA29" s="23"/>
      <c r="AB29" s="23"/>
      <c r="AC29" s="23"/>
    </row>
    <row r="30" spans="1:50" x14ac:dyDescent="0.25">
      <c r="A30" s="29" t="s">
        <v>22</v>
      </c>
      <c r="B30" s="24"/>
      <c r="C30" s="33"/>
      <c r="D30" s="24"/>
      <c r="E30" s="24"/>
      <c r="F30" s="24"/>
      <c r="G30" s="312">
        <v>505</v>
      </c>
      <c r="H30" s="312"/>
      <c r="I30" s="312"/>
      <c r="J30" s="312"/>
      <c r="K30" s="313"/>
      <c r="L30" s="312">
        <v>605</v>
      </c>
      <c r="M30" s="312"/>
      <c r="N30" s="312"/>
      <c r="O30" s="312"/>
      <c r="P30" s="313"/>
      <c r="Q30" s="312">
        <v>905</v>
      </c>
      <c r="R30" s="312"/>
      <c r="S30" s="312"/>
      <c r="T30" s="312"/>
      <c r="U30" s="312"/>
      <c r="V30" s="23"/>
      <c r="W30" s="23"/>
      <c r="X30" s="23"/>
    </row>
    <row r="31" spans="1:50" x14ac:dyDescent="0.25">
      <c r="A31" s="25"/>
      <c r="B31" s="306" t="s">
        <v>19</v>
      </c>
      <c r="C31" s="307"/>
      <c r="D31" s="307"/>
      <c r="E31" s="307"/>
      <c r="F31" s="308"/>
      <c r="G31" s="45" t="s">
        <v>27</v>
      </c>
      <c r="H31" s="43" t="s">
        <v>28</v>
      </c>
      <c r="I31" s="43">
        <v>12</v>
      </c>
      <c r="J31" s="43">
        <v>22</v>
      </c>
      <c r="K31" s="44">
        <v>33</v>
      </c>
      <c r="L31" s="45" t="s">
        <v>27</v>
      </c>
      <c r="M31" s="43" t="s">
        <v>28</v>
      </c>
      <c r="N31" s="43">
        <v>12</v>
      </c>
      <c r="O31" s="43">
        <v>22</v>
      </c>
      <c r="P31" s="44">
        <v>33</v>
      </c>
      <c r="Q31" s="45" t="s">
        <v>27</v>
      </c>
      <c r="R31" s="43" t="s">
        <v>28</v>
      </c>
      <c r="S31" s="43">
        <v>12</v>
      </c>
      <c r="T31" s="43">
        <v>22</v>
      </c>
      <c r="U31" s="46">
        <v>33</v>
      </c>
      <c r="V31" s="23"/>
      <c r="W31" s="23"/>
      <c r="X31" s="23"/>
    </row>
    <row r="32" spans="1:50" ht="15" customHeight="1" x14ac:dyDescent="0.25">
      <c r="A32" s="28" t="s">
        <v>21</v>
      </c>
      <c r="B32" s="309" t="s">
        <v>20</v>
      </c>
      <c r="C32" s="310"/>
      <c r="D32" s="310"/>
      <c r="E32" s="310"/>
      <c r="F32" s="311"/>
      <c r="G32" s="40">
        <v>447</v>
      </c>
      <c r="H32" s="41">
        <v>749</v>
      </c>
      <c r="I32" s="41">
        <v>954</v>
      </c>
      <c r="J32" s="41">
        <v>1339</v>
      </c>
      <c r="K32" s="42">
        <v>1918</v>
      </c>
      <c r="L32" s="38">
        <v>524</v>
      </c>
      <c r="M32" s="36">
        <v>878</v>
      </c>
      <c r="N32" s="36">
        <v>1106</v>
      </c>
      <c r="O32" s="36">
        <v>1549</v>
      </c>
      <c r="P32" s="37">
        <v>2215</v>
      </c>
      <c r="Q32" s="38">
        <v>747</v>
      </c>
      <c r="R32" s="36">
        <v>1265</v>
      </c>
      <c r="S32" s="36">
        <v>1599</v>
      </c>
      <c r="T32" s="36">
        <v>2164</v>
      </c>
      <c r="U32" s="39">
        <v>2989</v>
      </c>
      <c r="V32" s="23"/>
      <c r="W32" s="23"/>
      <c r="X32" s="23"/>
    </row>
    <row r="33" spans="1:24" x14ac:dyDescent="0.25">
      <c r="A33" s="26">
        <v>405</v>
      </c>
      <c r="B33" s="26" t="s">
        <v>23</v>
      </c>
      <c r="C33" s="34">
        <f>Inndata!$F$11</f>
        <v>75</v>
      </c>
      <c r="D33" s="26" t="s">
        <v>24</v>
      </c>
      <c r="E33" s="26">
        <f>Inndata!$F$13</f>
        <v>65</v>
      </c>
      <c r="F33" s="26" t="s">
        <v>1</v>
      </c>
      <c r="G33" s="60">
        <f t="shared" ref="G33:U38" si="3">(G$39/1005)*$A33</f>
        <v>181.03499999999997</v>
      </c>
      <c r="H33" s="60">
        <f t="shared" si="3"/>
        <v>303.34499999999997</v>
      </c>
      <c r="I33" s="60">
        <f t="shared" si="3"/>
        <v>386.36999999999995</v>
      </c>
      <c r="J33" s="60">
        <f t="shared" si="3"/>
        <v>542.29499999999996</v>
      </c>
      <c r="K33" s="61">
        <f t="shared" si="3"/>
        <v>776.78999999999985</v>
      </c>
      <c r="L33" s="60">
        <f t="shared" si="3"/>
        <v>212.21999999999997</v>
      </c>
      <c r="M33" s="60">
        <f t="shared" si="3"/>
        <v>355.59</v>
      </c>
      <c r="N33" s="60">
        <f t="shared" si="3"/>
        <v>447.92999999999995</v>
      </c>
      <c r="O33" s="60">
        <f t="shared" si="3"/>
        <v>627.34500000000003</v>
      </c>
      <c r="P33" s="61">
        <f t="shared" si="3"/>
        <v>897.07499999999993</v>
      </c>
      <c r="Q33" s="60">
        <f t="shared" si="3"/>
        <v>302.53499999999997</v>
      </c>
      <c r="R33" s="60">
        <f t="shared" si="3"/>
        <v>512.32499999999993</v>
      </c>
      <c r="S33" s="60">
        <f t="shared" si="3"/>
        <v>647.59500000000003</v>
      </c>
      <c r="T33" s="60">
        <f t="shared" si="3"/>
        <v>876.41999999999985</v>
      </c>
      <c r="U33" s="63">
        <f t="shared" si="3"/>
        <v>1210.5449999999998</v>
      </c>
      <c r="V33" s="23"/>
      <c r="W33" s="23"/>
      <c r="X33" s="23"/>
    </row>
    <row r="34" spans="1:24" x14ac:dyDescent="0.25">
      <c r="A34" s="12">
        <v>505</v>
      </c>
      <c r="B34" s="26" t="s">
        <v>23</v>
      </c>
      <c r="C34" s="34">
        <f>Inndata!$F$11</f>
        <v>75</v>
      </c>
      <c r="D34" s="26" t="s">
        <v>24</v>
      </c>
      <c r="E34" s="26">
        <f>Inndata!$F$13</f>
        <v>65</v>
      </c>
      <c r="F34" s="26" t="s">
        <v>1</v>
      </c>
      <c r="G34" s="54">
        <f t="shared" si="3"/>
        <v>225.73499999999999</v>
      </c>
      <c r="H34" s="54">
        <f t="shared" si="3"/>
        <v>378.24499999999995</v>
      </c>
      <c r="I34" s="54">
        <f t="shared" si="3"/>
        <v>481.76999999999992</v>
      </c>
      <c r="J34" s="54">
        <f t="shared" si="3"/>
        <v>676.19499999999994</v>
      </c>
      <c r="K34" s="62">
        <f t="shared" si="3"/>
        <v>968.5899999999998</v>
      </c>
      <c r="L34" s="54">
        <f t="shared" si="3"/>
        <v>264.61999999999995</v>
      </c>
      <c r="M34" s="54">
        <f t="shared" si="3"/>
        <v>443.38999999999993</v>
      </c>
      <c r="N34" s="54">
        <f t="shared" si="3"/>
        <v>558.53</v>
      </c>
      <c r="O34" s="54">
        <f t="shared" si="3"/>
        <v>782.245</v>
      </c>
      <c r="P34" s="62">
        <f t="shared" si="3"/>
        <v>1118.5749999999998</v>
      </c>
      <c r="Q34" s="54">
        <f t="shared" si="3"/>
        <v>377.23499999999996</v>
      </c>
      <c r="R34" s="54">
        <f t="shared" si="3"/>
        <v>638.82499999999993</v>
      </c>
      <c r="S34" s="54">
        <f t="shared" si="3"/>
        <v>807.495</v>
      </c>
      <c r="T34" s="54">
        <f t="shared" si="3"/>
        <v>1092.82</v>
      </c>
      <c r="U34" s="64">
        <f t="shared" si="3"/>
        <v>1509.4449999999999</v>
      </c>
      <c r="V34" s="23"/>
      <c r="W34" s="23"/>
      <c r="X34" s="23"/>
    </row>
    <row r="35" spans="1:24" x14ac:dyDescent="0.25">
      <c r="A35" s="12">
        <v>605</v>
      </c>
      <c r="B35" s="26" t="s">
        <v>23</v>
      </c>
      <c r="C35" s="34">
        <f>Inndata!$F$11</f>
        <v>75</v>
      </c>
      <c r="D35" s="26" t="s">
        <v>24</v>
      </c>
      <c r="E35" s="26">
        <f>Inndata!$F$13</f>
        <v>65</v>
      </c>
      <c r="F35" s="26" t="s">
        <v>1</v>
      </c>
      <c r="G35" s="65">
        <f t="shared" si="3"/>
        <v>270.43499999999995</v>
      </c>
      <c r="H35" s="65">
        <f t="shared" si="3"/>
        <v>453.14499999999992</v>
      </c>
      <c r="I35" s="65">
        <f t="shared" si="3"/>
        <v>577.16999999999996</v>
      </c>
      <c r="J35" s="60">
        <f t="shared" si="3"/>
        <v>810.09500000000003</v>
      </c>
      <c r="K35" s="61">
        <f t="shared" si="3"/>
        <v>1160.3899999999999</v>
      </c>
      <c r="L35" s="60">
        <f t="shared" si="3"/>
        <v>317.01999999999992</v>
      </c>
      <c r="M35" s="60">
        <f t="shared" si="3"/>
        <v>531.18999999999994</v>
      </c>
      <c r="N35" s="60">
        <f t="shared" si="3"/>
        <v>669.12999999999988</v>
      </c>
      <c r="O35" s="60">
        <f t="shared" si="3"/>
        <v>937.14499999999998</v>
      </c>
      <c r="P35" s="61">
        <f t="shared" si="3"/>
        <v>1340.0749999999998</v>
      </c>
      <c r="Q35" s="60">
        <f t="shared" si="3"/>
        <v>451.93499999999995</v>
      </c>
      <c r="R35" s="60">
        <f t="shared" si="3"/>
        <v>765.32499999999993</v>
      </c>
      <c r="S35" s="60">
        <f t="shared" si="3"/>
        <v>967.39499999999998</v>
      </c>
      <c r="T35" s="60">
        <f t="shared" si="3"/>
        <v>1309.2199999999998</v>
      </c>
      <c r="U35" s="63">
        <f t="shared" si="3"/>
        <v>1808.345</v>
      </c>
      <c r="V35" s="23"/>
      <c r="W35" s="23"/>
      <c r="X35" s="23"/>
    </row>
    <row r="36" spans="1:24" x14ac:dyDescent="0.25">
      <c r="A36" s="12">
        <v>705</v>
      </c>
      <c r="B36" s="26" t="s">
        <v>23</v>
      </c>
      <c r="C36" s="34">
        <f>Inndata!$F$11</f>
        <v>75</v>
      </c>
      <c r="D36" s="26" t="s">
        <v>24</v>
      </c>
      <c r="E36" s="26">
        <f>Inndata!$F$13</f>
        <v>65</v>
      </c>
      <c r="F36" s="26" t="s">
        <v>1</v>
      </c>
      <c r="G36" s="54">
        <f t="shared" si="3"/>
        <v>315.13499999999999</v>
      </c>
      <c r="H36" s="54">
        <f t="shared" si="3"/>
        <v>528.04499999999996</v>
      </c>
      <c r="I36" s="54">
        <f t="shared" si="3"/>
        <v>672.56999999999994</v>
      </c>
      <c r="J36" s="54">
        <f t="shared" si="3"/>
        <v>943.995</v>
      </c>
      <c r="K36" s="62">
        <f t="shared" si="3"/>
        <v>1352.1899999999998</v>
      </c>
      <c r="L36" s="54">
        <f t="shared" si="3"/>
        <v>369.41999999999996</v>
      </c>
      <c r="M36" s="54">
        <f t="shared" si="3"/>
        <v>618.9899999999999</v>
      </c>
      <c r="N36" s="54">
        <f t="shared" si="3"/>
        <v>779.7299999999999</v>
      </c>
      <c r="O36" s="54">
        <f t="shared" si="3"/>
        <v>1092.0449999999998</v>
      </c>
      <c r="P36" s="62">
        <f t="shared" si="3"/>
        <v>1561.5749999999998</v>
      </c>
      <c r="Q36" s="54">
        <f t="shared" si="3"/>
        <v>526.63499999999988</v>
      </c>
      <c r="R36" s="54">
        <f t="shared" si="3"/>
        <v>891.82499999999993</v>
      </c>
      <c r="S36" s="54">
        <f t="shared" si="3"/>
        <v>1127.2950000000001</v>
      </c>
      <c r="T36" s="54">
        <f t="shared" si="3"/>
        <v>1525.62</v>
      </c>
      <c r="U36" s="64">
        <f t="shared" si="3"/>
        <v>2107.2449999999999</v>
      </c>
      <c r="V36" s="23"/>
      <c r="W36" s="23"/>
      <c r="X36" s="23"/>
    </row>
    <row r="37" spans="1:24" x14ac:dyDescent="0.25">
      <c r="A37" s="12">
        <v>805</v>
      </c>
      <c r="B37" s="26" t="s">
        <v>23</v>
      </c>
      <c r="C37" s="34">
        <f>Inndata!$F$11</f>
        <v>75</v>
      </c>
      <c r="D37" s="26" t="s">
        <v>24</v>
      </c>
      <c r="E37" s="26">
        <f>Inndata!$F$13</f>
        <v>65</v>
      </c>
      <c r="F37" s="26" t="s">
        <v>1</v>
      </c>
      <c r="G37" s="56">
        <f t="shared" si="3"/>
        <v>359.83499999999998</v>
      </c>
      <c r="H37" s="56">
        <f t="shared" si="3"/>
        <v>602.94499999999994</v>
      </c>
      <c r="I37" s="56">
        <f t="shared" si="3"/>
        <v>767.96999999999991</v>
      </c>
      <c r="J37" s="60">
        <f t="shared" si="3"/>
        <v>1077.895</v>
      </c>
      <c r="K37" s="61">
        <f t="shared" si="3"/>
        <v>1543.9899999999998</v>
      </c>
      <c r="L37" s="60">
        <f t="shared" si="3"/>
        <v>421.81999999999994</v>
      </c>
      <c r="M37" s="60">
        <f t="shared" si="3"/>
        <v>706.79</v>
      </c>
      <c r="N37" s="60">
        <f t="shared" si="3"/>
        <v>890.32999999999993</v>
      </c>
      <c r="O37" s="60">
        <f t="shared" si="3"/>
        <v>1246.9449999999999</v>
      </c>
      <c r="P37" s="61">
        <f t="shared" si="3"/>
        <v>1783.0749999999998</v>
      </c>
      <c r="Q37" s="60">
        <f t="shared" si="3"/>
        <v>601.33499999999992</v>
      </c>
      <c r="R37" s="60">
        <f t="shared" si="3"/>
        <v>1018.3249999999999</v>
      </c>
      <c r="S37" s="60">
        <f t="shared" si="3"/>
        <v>1287.1949999999999</v>
      </c>
      <c r="T37" s="60">
        <f t="shared" si="3"/>
        <v>1742.0199999999998</v>
      </c>
      <c r="U37" s="63">
        <f t="shared" si="3"/>
        <v>2406.145</v>
      </c>
      <c r="V37" s="23"/>
      <c r="W37" s="23"/>
      <c r="X37" s="23"/>
    </row>
    <row r="38" spans="1:24" x14ac:dyDescent="0.25">
      <c r="A38" s="12">
        <v>905</v>
      </c>
      <c r="B38" s="26" t="s">
        <v>23</v>
      </c>
      <c r="C38" s="34">
        <f>Inndata!$F$11</f>
        <v>75</v>
      </c>
      <c r="D38" s="26" t="s">
        <v>24</v>
      </c>
      <c r="E38" s="26">
        <f>Inndata!$F$13</f>
        <v>65</v>
      </c>
      <c r="F38" s="26" t="s">
        <v>1</v>
      </c>
      <c r="G38" s="54">
        <f t="shared" si="3"/>
        <v>404.53499999999997</v>
      </c>
      <c r="H38" s="54">
        <f t="shared" si="3"/>
        <v>677.84499999999991</v>
      </c>
      <c r="I38" s="54">
        <f t="shared" si="3"/>
        <v>863.36999999999989</v>
      </c>
      <c r="J38" s="54">
        <f t="shared" si="3"/>
        <v>1211.7950000000001</v>
      </c>
      <c r="K38" s="62">
        <f t="shared" si="3"/>
        <v>1735.7899999999997</v>
      </c>
      <c r="L38" s="54">
        <f t="shared" si="3"/>
        <v>474.21999999999991</v>
      </c>
      <c r="M38" s="54">
        <f t="shared" si="3"/>
        <v>794.58999999999992</v>
      </c>
      <c r="N38" s="54">
        <f t="shared" si="3"/>
        <v>1000.9299999999998</v>
      </c>
      <c r="O38" s="54">
        <f t="shared" si="3"/>
        <v>1401.845</v>
      </c>
      <c r="P38" s="62">
        <f t="shared" si="3"/>
        <v>2004.5749999999998</v>
      </c>
      <c r="Q38" s="54">
        <f t="shared" si="3"/>
        <v>676.03499999999985</v>
      </c>
      <c r="R38" s="54">
        <f t="shared" si="3"/>
        <v>1144.8249999999998</v>
      </c>
      <c r="S38" s="54">
        <f t="shared" si="3"/>
        <v>1447.095</v>
      </c>
      <c r="T38" s="54">
        <f t="shared" si="3"/>
        <v>1958.4199999999996</v>
      </c>
      <c r="U38" s="64">
        <f t="shared" si="3"/>
        <v>2705.0450000000001</v>
      </c>
      <c r="V38" s="23"/>
      <c r="W38" s="23"/>
      <c r="X38" s="23"/>
    </row>
    <row r="39" spans="1:24" x14ac:dyDescent="0.25">
      <c r="A39" s="12">
        <v>1005</v>
      </c>
      <c r="B39" s="26" t="s">
        <v>23</v>
      </c>
      <c r="C39" s="34">
        <f>Inndata!$F$11</f>
        <v>75</v>
      </c>
      <c r="D39" s="26" t="s">
        <v>24</v>
      </c>
      <c r="E39" s="26">
        <f>Inndata!$F$13</f>
        <v>65</v>
      </c>
      <c r="F39" s="26" t="s">
        <v>1</v>
      </c>
      <c r="G39" s="47">
        <f>1.005*Data!$B$23*(Data!$C$5/Data!$C$4)^Data!$C$23</f>
        <v>449.23499999999996</v>
      </c>
      <c r="H39" s="47">
        <f>1.005*Data!$D$23*(Data!$C$5/Data!$C$4)^Data!$E$23</f>
        <v>752.74499999999989</v>
      </c>
      <c r="I39" s="47">
        <f>1.005*Data!$F$23*(Data!$C$5/Data!$C$4)^Data!$G$23</f>
        <v>958.76999999999987</v>
      </c>
      <c r="J39" s="47">
        <f>1.005*Data!$H$23*(Data!$C$5/Data!$C$4)^Data!$I$23</f>
        <v>1345.6949999999999</v>
      </c>
      <c r="K39" s="55">
        <f>1.005*Data!$J$23*(Data!$C$5/Data!$C$4)^Data!$K$23</f>
        <v>1927.5899999999997</v>
      </c>
      <c r="L39" s="56">
        <f>1.005*Data!$B$24*(Data!$C$5/Data!$C$4)^Data!$C$24</f>
        <v>526.61999999999989</v>
      </c>
      <c r="M39" s="47">
        <f>1.005*Data!$D$24*(Data!$C$5/Data!$C$4)^Data!$E$24</f>
        <v>882.38999999999987</v>
      </c>
      <c r="N39" s="47">
        <f>1.005*Data!$F$24*(Data!$C$5/Data!$C$4)^Data!$G$24</f>
        <v>1111.53</v>
      </c>
      <c r="O39" s="47">
        <f>1.005*Data!$H$24*(Data!$C$5/Data!$C$4)^Data!$I$24</f>
        <v>1556.7449999999999</v>
      </c>
      <c r="P39" s="47">
        <f>1.005*Data!$J$24*(Data!$C$5/Data!$C$4)^Data!$K$24</f>
        <v>2226.0749999999998</v>
      </c>
      <c r="Q39" s="57">
        <f>1.005*Data!$B$25*(Data!$C$5/Data!$C$4)^Data!$C$25</f>
        <v>750.7349999999999</v>
      </c>
      <c r="R39" s="47">
        <f>1.005*Data!$D$25*(Data!$C$5/Data!$C$4)^Data!$E$25</f>
        <v>1271.3249999999998</v>
      </c>
      <c r="S39" s="47">
        <f>1.005*Data!$F$25*(Data!$C$5/Data!$C$4)^Data!$G$25</f>
        <v>1606.9949999999999</v>
      </c>
      <c r="T39" s="47">
        <f>1.005*Data!$H$25*(Data!$C$5/Data!$C$4)^Data!$I$25</f>
        <v>2174.8199999999997</v>
      </c>
      <c r="U39" s="58">
        <f>1.005*Data!$J$25*(Data!$C$5/Data!$C$4)^Data!$K$25</f>
        <v>3003.9449999999997</v>
      </c>
      <c r="V39" s="23"/>
      <c r="W39" s="23"/>
      <c r="X39" s="23"/>
    </row>
    <row r="40" spans="1:24" x14ac:dyDescent="0.25">
      <c r="A40" s="12">
        <v>1105</v>
      </c>
      <c r="B40" s="26" t="s">
        <v>23</v>
      </c>
      <c r="C40" s="34">
        <f>Inndata!$F$11</f>
        <v>75</v>
      </c>
      <c r="D40" s="26" t="s">
        <v>24</v>
      </c>
      <c r="E40" s="26">
        <f>Inndata!$F$13</f>
        <v>65</v>
      </c>
      <c r="F40" s="26" t="s">
        <v>1</v>
      </c>
      <c r="G40" s="66">
        <f t="shared" ref="G40:U49" si="4">(G$39/1005)*$A40</f>
        <v>493.93499999999995</v>
      </c>
      <c r="H40" s="66">
        <f t="shared" si="4"/>
        <v>827.64499999999987</v>
      </c>
      <c r="I40" s="66">
        <f t="shared" si="4"/>
        <v>1054.1699999999998</v>
      </c>
      <c r="J40" s="54">
        <f t="shared" si="4"/>
        <v>1479.595</v>
      </c>
      <c r="K40" s="62">
        <f t="shared" si="4"/>
        <v>2119.39</v>
      </c>
      <c r="L40" s="54">
        <f t="shared" si="4"/>
        <v>579.01999999999987</v>
      </c>
      <c r="M40" s="54">
        <f t="shared" si="4"/>
        <v>970.18999999999983</v>
      </c>
      <c r="N40" s="54">
        <f t="shared" si="4"/>
        <v>1222.1299999999999</v>
      </c>
      <c r="O40" s="54">
        <f t="shared" si="4"/>
        <v>1711.645</v>
      </c>
      <c r="P40" s="62">
        <f t="shared" si="4"/>
        <v>2447.5749999999998</v>
      </c>
      <c r="Q40" s="54">
        <f t="shared" si="4"/>
        <v>825.43499999999983</v>
      </c>
      <c r="R40" s="54">
        <f t="shared" si="4"/>
        <v>1397.8249999999998</v>
      </c>
      <c r="S40" s="54">
        <f t="shared" si="4"/>
        <v>1766.895</v>
      </c>
      <c r="T40" s="54">
        <f t="shared" si="4"/>
        <v>2391.2199999999998</v>
      </c>
      <c r="U40" s="64">
        <f t="shared" si="4"/>
        <v>3302.8449999999998</v>
      </c>
      <c r="V40" s="23"/>
      <c r="W40" s="23"/>
      <c r="X40" s="23"/>
    </row>
    <row r="41" spans="1:24" x14ac:dyDescent="0.25">
      <c r="A41" s="12">
        <v>1205</v>
      </c>
      <c r="B41" s="26" t="s">
        <v>23</v>
      </c>
      <c r="C41" s="34">
        <f>Inndata!$F$11</f>
        <v>75</v>
      </c>
      <c r="D41" s="26" t="s">
        <v>24</v>
      </c>
      <c r="E41" s="26">
        <f>Inndata!$F$13</f>
        <v>65</v>
      </c>
      <c r="F41" s="26" t="s">
        <v>1</v>
      </c>
      <c r="G41" s="56">
        <f t="shared" si="4"/>
        <v>538.63499999999999</v>
      </c>
      <c r="H41" s="56">
        <f t="shared" si="4"/>
        <v>902.54499999999985</v>
      </c>
      <c r="I41" s="56">
        <f t="shared" si="4"/>
        <v>1149.5699999999997</v>
      </c>
      <c r="J41" s="60">
        <f t="shared" si="4"/>
        <v>1613.4949999999999</v>
      </c>
      <c r="K41" s="61">
        <f t="shared" si="4"/>
        <v>2311.1899999999996</v>
      </c>
      <c r="L41" s="60">
        <f t="shared" si="4"/>
        <v>631.41999999999985</v>
      </c>
      <c r="M41" s="60">
        <f t="shared" si="4"/>
        <v>1057.9899999999998</v>
      </c>
      <c r="N41" s="60">
        <f t="shared" si="4"/>
        <v>1332.7299999999998</v>
      </c>
      <c r="O41" s="60">
        <f t="shared" si="4"/>
        <v>1866.5449999999998</v>
      </c>
      <c r="P41" s="61">
        <f t="shared" si="4"/>
        <v>2669.0749999999998</v>
      </c>
      <c r="Q41" s="60">
        <f t="shared" si="4"/>
        <v>900.13499999999988</v>
      </c>
      <c r="R41" s="60">
        <f t="shared" si="4"/>
        <v>1524.3249999999998</v>
      </c>
      <c r="S41" s="60">
        <f t="shared" si="4"/>
        <v>1926.7950000000001</v>
      </c>
      <c r="T41" s="60">
        <f t="shared" si="4"/>
        <v>2607.6199999999994</v>
      </c>
      <c r="U41" s="63">
        <f t="shared" si="4"/>
        <v>3601.7449999999999</v>
      </c>
      <c r="V41" s="23"/>
      <c r="W41" s="23"/>
      <c r="X41" s="23"/>
    </row>
    <row r="42" spans="1:24" x14ac:dyDescent="0.25">
      <c r="A42" s="12">
        <v>1305</v>
      </c>
      <c r="B42" s="26" t="s">
        <v>23</v>
      </c>
      <c r="C42" s="34">
        <f>Inndata!$F$11</f>
        <v>75</v>
      </c>
      <c r="D42" s="26" t="s">
        <v>24</v>
      </c>
      <c r="E42" s="26">
        <f>Inndata!$F$13</f>
        <v>65</v>
      </c>
      <c r="F42" s="26" t="s">
        <v>1</v>
      </c>
      <c r="G42" s="54">
        <f t="shared" si="4"/>
        <v>583.33499999999992</v>
      </c>
      <c r="H42" s="54">
        <f t="shared" si="4"/>
        <v>977.44499999999982</v>
      </c>
      <c r="I42" s="54">
        <f t="shared" si="4"/>
        <v>1244.9699999999998</v>
      </c>
      <c r="J42" s="54">
        <f t="shared" si="4"/>
        <v>1747.395</v>
      </c>
      <c r="K42" s="62">
        <f t="shared" si="4"/>
        <v>2502.9899999999998</v>
      </c>
      <c r="L42" s="54">
        <f t="shared" si="4"/>
        <v>683.81999999999994</v>
      </c>
      <c r="M42" s="54">
        <f t="shared" si="4"/>
        <v>1145.79</v>
      </c>
      <c r="N42" s="54">
        <f t="shared" si="4"/>
        <v>1443.33</v>
      </c>
      <c r="O42" s="54">
        <f t="shared" si="4"/>
        <v>2021.4449999999999</v>
      </c>
      <c r="P42" s="62">
        <f t="shared" si="4"/>
        <v>2890.5749999999998</v>
      </c>
      <c r="Q42" s="54">
        <f t="shared" si="4"/>
        <v>974.83499999999981</v>
      </c>
      <c r="R42" s="54">
        <f t="shared" si="4"/>
        <v>1650.8249999999998</v>
      </c>
      <c r="S42" s="54">
        <f t="shared" si="4"/>
        <v>2086.6950000000002</v>
      </c>
      <c r="T42" s="54">
        <f t="shared" si="4"/>
        <v>2824.0199999999995</v>
      </c>
      <c r="U42" s="64">
        <f t="shared" si="4"/>
        <v>3900.645</v>
      </c>
      <c r="V42" s="23"/>
      <c r="W42" s="23"/>
      <c r="X42" s="23"/>
    </row>
    <row r="43" spans="1:24" x14ac:dyDescent="0.25">
      <c r="A43" s="12">
        <v>1405</v>
      </c>
      <c r="B43" s="26" t="s">
        <v>23</v>
      </c>
      <c r="C43" s="34">
        <f>Inndata!$F$11</f>
        <v>75</v>
      </c>
      <c r="D43" s="26" t="s">
        <v>24</v>
      </c>
      <c r="E43" s="26">
        <f>Inndata!$F$13</f>
        <v>65</v>
      </c>
      <c r="F43" s="26" t="s">
        <v>1</v>
      </c>
      <c r="G43" s="56">
        <f t="shared" si="4"/>
        <v>628.03499999999997</v>
      </c>
      <c r="H43" s="56">
        <f t="shared" si="4"/>
        <v>1052.3449999999998</v>
      </c>
      <c r="I43" s="56">
        <f t="shared" si="4"/>
        <v>1340.37</v>
      </c>
      <c r="J43" s="60">
        <f t="shared" si="4"/>
        <v>1881.2949999999998</v>
      </c>
      <c r="K43" s="61">
        <f t="shared" si="4"/>
        <v>2694.7899999999995</v>
      </c>
      <c r="L43" s="60">
        <f t="shared" si="4"/>
        <v>736.21999999999991</v>
      </c>
      <c r="M43" s="60">
        <f t="shared" si="4"/>
        <v>1233.5899999999999</v>
      </c>
      <c r="N43" s="60">
        <f t="shared" si="4"/>
        <v>1553.9299999999998</v>
      </c>
      <c r="O43" s="60">
        <f t="shared" si="4"/>
        <v>2176.3449999999998</v>
      </c>
      <c r="P43" s="61">
        <f t="shared" si="4"/>
        <v>3112.0749999999998</v>
      </c>
      <c r="Q43" s="60">
        <f t="shared" si="4"/>
        <v>1049.5349999999999</v>
      </c>
      <c r="R43" s="60">
        <f t="shared" si="4"/>
        <v>1777.3249999999998</v>
      </c>
      <c r="S43" s="60">
        <f t="shared" si="4"/>
        <v>2246.5949999999998</v>
      </c>
      <c r="T43" s="60">
        <f t="shared" si="4"/>
        <v>3040.4199999999996</v>
      </c>
      <c r="U43" s="63">
        <f t="shared" si="4"/>
        <v>4199.5450000000001</v>
      </c>
      <c r="V43" s="23"/>
      <c r="W43" s="23"/>
      <c r="X43" s="23"/>
    </row>
    <row r="44" spans="1:24" x14ac:dyDescent="0.25">
      <c r="A44" s="12">
        <v>1605</v>
      </c>
      <c r="B44" s="26" t="s">
        <v>23</v>
      </c>
      <c r="C44" s="34">
        <f>Inndata!$F$11</f>
        <v>75</v>
      </c>
      <c r="D44" s="26" t="s">
        <v>24</v>
      </c>
      <c r="E44" s="26">
        <f>Inndata!$F$13</f>
        <v>65</v>
      </c>
      <c r="F44" s="26" t="s">
        <v>1</v>
      </c>
      <c r="G44" s="54">
        <f t="shared" si="4"/>
        <v>717.43499999999995</v>
      </c>
      <c r="H44" s="54">
        <f t="shared" si="4"/>
        <v>1202.1449999999998</v>
      </c>
      <c r="I44" s="54">
        <f t="shared" si="4"/>
        <v>1531.1699999999998</v>
      </c>
      <c r="J44" s="54">
        <f t="shared" si="4"/>
        <v>2149.0949999999998</v>
      </c>
      <c r="K44" s="62">
        <f t="shared" si="4"/>
        <v>3078.3899999999994</v>
      </c>
      <c r="L44" s="54">
        <f t="shared" si="4"/>
        <v>841.01999999999987</v>
      </c>
      <c r="M44" s="54">
        <f t="shared" si="4"/>
        <v>1409.1899999999998</v>
      </c>
      <c r="N44" s="54">
        <f t="shared" si="4"/>
        <v>1775.1299999999999</v>
      </c>
      <c r="O44" s="54">
        <f t="shared" si="4"/>
        <v>2486.145</v>
      </c>
      <c r="P44" s="62">
        <f t="shared" si="4"/>
        <v>3555.0749999999998</v>
      </c>
      <c r="Q44" s="54">
        <f t="shared" si="4"/>
        <v>1198.9349999999997</v>
      </c>
      <c r="R44" s="54">
        <f t="shared" si="4"/>
        <v>2030.3249999999998</v>
      </c>
      <c r="S44" s="54">
        <f t="shared" si="4"/>
        <v>2566.395</v>
      </c>
      <c r="T44" s="54">
        <f t="shared" si="4"/>
        <v>3473.2199999999993</v>
      </c>
      <c r="U44" s="64">
        <f t="shared" si="4"/>
        <v>4797.3450000000003</v>
      </c>
      <c r="V44" s="23"/>
      <c r="W44" s="23"/>
      <c r="X44" s="23"/>
    </row>
    <row r="45" spans="1:24" x14ac:dyDescent="0.25">
      <c r="A45" s="12">
        <v>1805</v>
      </c>
      <c r="B45" s="26" t="s">
        <v>23</v>
      </c>
      <c r="C45" s="34">
        <f>Inndata!$F$11</f>
        <v>75</v>
      </c>
      <c r="D45" s="26" t="s">
        <v>24</v>
      </c>
      <c r="E45" s="26">
        <f>Inndata!$F$13</f>
        <v>65</v>
      </c>
      <c r="F45" s="26" t="s">
        <v>1</v>
      </c>
      <c r="G45" s="56">
        <f t="shared" si="4"/>
        <v>806.83499999999992</v>
      </c>
      <c r="H45" s="56">
        <f t="shared" si="4"/>
        <v>1351.9449999999997</v>
      </c>
      <c r="I45" s="56">
        <f t="shared" si="4"/>
        <v>1721.9699999999998</v>
      </c>
      <c r="J45" s="60">
        <f t="shared" si="4"/>
        <v>2416.895</v>
      </c>
      <c r="K45" s="61">
        <f t="shared" si="4"/>
        <v>3461.9899999999993</v>
      </c>
      <c r="L45" s="60">
        <f t="shared" si="4"/>
        <v>945.81999999999982</v>
      </c>
      <c r="M45" s="60">
        <f t="shared" si="4"/>
        <v>1584.7899999999997</v>
      </c>
      <c r="N45" s="60">
        <f t="shared" si="4"/>
        <v>1996.3299999999997</v>
      </c>
      <c r="O45" s="60">
        <f t="shared" si="4"/>
        <v>2795.9449999999997</v>
      </c>
      <c r="P45" s="61">
        <f t="shared" si="4"/>
        <v>3998.0749999999998</v>
      </c>
      <c r="Q45" s="60">
        <f t="shared" si="4"/>
        <v>1348.3349999999998</v>
      </c>
      <c r="R45" s="60">
        <f t="shared" si="4"/>
        <v>2283.3249999999998</v>
      </c>
      <c r="S45" s="60">
        <f t="shared" si="4"/>
        <v>2886.1950000000002</v>
      </c>
      <c r="T45" s="60">
        <f t="shared" si="4"/>
        <v>3906.0199999999995</v>
      </c>
      <c r="U45" s="63">
        <f t="shared" si="4"/>
        <v>5395.1449999999995</v>
      </c>
      <c r="V45" s="23"/>
      <c r="W45" s="23"/>
      <c r="X45" s="23"/>
    </row>
    <row r="46" spans="1:24" x14ac:dyDescent="0.25">
      <c r="A46" s="12">
        <v>2005</v>
      </c>
      <c r="B46" s="26" t="s">
        <v>23</v>
      </c>
      <c r="C46" s="34">
        <f>Inndata!$F$11</f>
        <v>75</v>
      </c>
      <c r="D46" s="26" t="s">
        <v>24</v>
      </c>
      <c r="E46" s="26">
        <f>Inndata!$F$13</f>
        <v>65</v>
      </c>
      <c r="F46" s="26" t="s">
        <v>1</v>
      </c>
      <c r="G46" s="67">
        <f t="shared" si="4"/>
        <v>896.2349999999999</v>
      </c>
      <c r="H46" s="67">
        <f t="shared" si="4"/>
        <v>1501.7449999999997</v>
      </c>
      <c r="I46" s="67">
        <f t="shared" si="4"/>
        <v>1912.7699999999998</v>
      </c>
      <c r="J46" s="54">
        <f t="shared" si="4"/>
        <v>2684.6949999999997</v>
      </c>
      <c r="K46" s="62">
        <f t="shared" si="4"/>
        <v>3845.5899999999992</v>
      </c>
      <c r="L46" s="54">
        <f t="shared" si="4"/>
        <v>1050.6199999999999</v>
      </c>
      <c r="M46" s="54">
        <f t="shared" si="4"/>
        <v>1760.3899999999999</v>
      </c>
      <c r="N46" s="54">
        <f t="shared" si="4"/>
        <v>2217.5299999999997</v>
      </c>
      <c r="O46" s="54">
        <f t="shared" si="4"/>
        <v>3105.7449999999999</v>
      </c>
      <c r="P46" s="62">
        <f t="shared" si="4"/>
        <v>4441.0749999999998</v>
      </c>
      <c r="Q46" s="54">
        <f t="shared" si="4"/>
        <v>1497.7349999999997</v>
      </c>
      <c r="R46" s="54">
        <f t="shared" si="4"/>
        <v>2536.3249999999998</v>
      </c>
      <c r="S46" s="54">
        <f t="shared" si="4"/>
        <v>3205.9949999999999</v>
      </c>
      <c r="T46" s="54">
        <f t="shared" si="4"/>
        <v>4338.82</v>
      </c>
      <c r="U46" s="64">
        <f t="shared" si="4"/>
        <v>5992.9449999999997</v>
      </c>
      <c r="V46" s="23"/>
      <c r="W46" s="23"/>
      <c r="X46" s="23"/>
    </row>
    <row r="47" spans="1:24" x14ac:dyDescent="0.25">
      <c r="A47" s="12">
        <v>2305</v>
      </c>
      <c r="B47" s="26" t="s">
        <v>23</v>
      </c>
      <c r="C47" s="34">
        <f>Inndata!$F$11</f>
        <v>75</v>
      </c>
      <c r="D47" s="26" t="s">
        <v>24</v>
      </c>
      <c r="E47" s="26">
        <f>Inndata!$F$13</f>
        <v>65</v>
      </c>
      <c r="F47" s="26" t="s">
        <v>1</v>
      </c>
      <c r="G47" s="68">
        <f t="shared" si="4"/>
        <v>1030.3349999999998</v>
      </c>
      <c r="H47" s="68">
        <f t="shared" si="4"/>
        <v>1726.4449999999997</v>
      </c>
      <c r="I47" s="68">
        <f t="shared" si="4"/>
        <v>2198.9699999999998</v>
      </c>
      <c r="J47" s="60">
        <f t="shared" si="4"/>
        <v>3086.395</v>
      </c>
      <c r="K47" s="61">
        <f t="shared" si="4"/>
        <v>4420.9899999999989</v>
      </c>
      <c r="L47" s="60">
        <f t="shared" si="4"/>
        <v>1207.8199999999997</v>
      </c>
      <c r="M47" s="60">
        <f t="shared" si="4"/>
        <v>2023.7899999999997</v>
      </c>
      <c r="N47" s="60">
        <f t="shared" si="4"/>
        <v>2549.33</v>
      </c>
      <c r="O47" s="60">
        <f t="shared" si="4"/>
        <v>3570.4449999999997</v>
      </c>
      <c r="P47" s="61">
        <f t="shared" si="4"/>
        <v>5105.5749999999998</v>
      </c>
      <c r="Q47" s="60">
        <f t="shared" si="4"/>
        <v>1721.8349999999998</v>
      </c>
      <c r="R47" s="60">
        <f t="shared" si="4"/>
        <v>2915.8249999999998</v>
      </c>
      <c r="S47" s="60">
        <f t="shared" si="4"/>
        <v>3685.6950000000002</v>
      </c>
      <c r="T47" s="60">
        <f t="shared" si="4"/>
        <v>4988.0199999999995</v>
      </c>
      <c r="U47" s="63">
        <f t="shared" si="4"/>
        <v>6889.6449999999995</v>
      </c>
      <c r="V47" s="23"/>
      <c r="W47" s="23"/>
      <c r="X47" s="23"/>
    </row>
    <row r="48" spans="1:24" x14ac:dyDescent="0.25">
      <c r="A48" s="12">
        <v>2605</v>
      </c>
      <c r="B48" s="26" t="s">
        <v>23</v>
      </c>
      <c r="C48" s="34">
        <f>Inndata!$F$11</f>
        <v>75</v>
      </c>
      <c r="D48" s="26" t="s">
        <v>24</v>
      </c>
      <c r="E48" s="26">
        <f>Inndata!$F$13</f>
        <v>65</v>
      </c>
      <c r="F48" s="26" t="s">
        <v>1</v>
      </c>
      <c r="G48" s="54">
        <f t="shared" si="4"/>
        <v>1164.4349999999999</v>
      </c>
      <c r="H48" s="54">
        <f t="shared" si="4"/>
        <v>1951.1449999999998</v>
      </c>
      <c r="I48" s="54">
        <f t="shared" si="4"/>
        <v>2485.1699999999996</v>
      </c>
      <c r="J48" s="54">
        <f t="shared" si="4"/>
        <v>3488.0949999999998</v>
      </c>
      <c r="K48" s="62">
        <f t="shared" si="4"/>
        <v>4996.3899999999994</v>
      </c>
      <c r="L48" s="54">
        <f t="shared" si="4"/>
        <v>1365.0199999999998</v>
      </c>
      <c r="M48" s="54">
        <f t="shared" si="4"/>
        <v>2287.1899999999996</v>
      </c>
      <c r="N48" s="54">
        <f t="shared" si="4"/>
        <v>2881.1299999999997</v>
      </c>
      <c r="O48" s="54">
        <f t="shared" si="4"/>
        <v>4035.145</v>
      </c>
      <c r="P48" s="62">
        <f t="shared" si="4"/>
        <v>5770.0749999999998</v>
      </c>
      <c r="Q48" s="54">
        <f t="shared" si="4"/>
        <v>1945.9349999999997</v>
      </c>
      <c r="R48" s="54">
        <f t="shared" si="4"/>
        <v>3295.3249999999998</v>
      </c>
      <c r="S48" s="54">
        <f t="shared" si="4"/>
        <v>4165.3949999999995</v>
      </c>
      <c r="T48" s="54">
        <f t="shared" si="4"/>
        <v>5637.2199999999993</v>
      </c>
      <c r="U48" s="64">
        <f t="shared" si="4"/>
        <v>7786.3449999999993</v>
      </c>
      <c r="V48" s="23"/>
      <c r="W48" s="23"/>
      <c r="X48" s="23"/>
    </row>
    <row r="49" spans="1:24" x14ac:dyDescent="0.25">
      <c r="A49" s="69">
        <v>3005</v>
      </c>
      <c r="B49" s="69" t="s">
        <v>23</v>
      </c>
      <c r="C49" s="70">
        <f>Inndata!$F$11</f>
        <v>75</v>
      </c>
      <c r="D49" s="69" t="s">
        <v>24</v>
      </c>
      <c r="E49" s="69">
        <f>Inndata!$F$13</f>
        <v>65</v>
      </c>
      <c r="F49" s="69" t="s">
        <v>1</v>
      </c>
      <c r="G49" s="71">
        <f t="shared" si="4"/>
        <v>1343.2349999999999</v>
      </c>
      <c r="H49" s="71">
        <f t="shared" si="4"/>
        <v>2250.7449999999999</v>
      </c>
      <c r="I49" s="71">
        <f t="shared" si="4"/>
        <v>2866.7699999999995</v>
      </c>
      <c r="J49" s="71">
        <f t="shared" si="4"/>
        <v>4023.6949999999997</v>
      </c>
      <c r="K49" s="72">
        <f t="shared" si="4"/>
        <v>5763.5899999999992</v>
      </c>
      <c r="L49" s="71">
        <f t="shared" si="4"/>
        <v>1574.6199999999997</v>
      </c>
      <c r="M49" s="71">
        <f t="shared" si="4"/>
        <v>2638.39</v>
      </c>
      <c r="N49" s="71">
        <f t="shared" si="4"/>
        <v>3323.5299999999997</v>
      </c>
      <c r="O49" s="71">
        <f t="shared" si="4"/>
        <v>4654.7449999999999</v>
      </c>
      <c r="P49" s="72">
        <f t="shared" si="4"/>
        <v>6656.0749999999998</v>
      </c>
      <c r="Q49" s="71">
        <f t="shared" si="4"/>
        <v>2244.7349999999997</v>
      </c>
      <c r="R49" s="71">
        <f t="shared" si="4"/>
        <v>3801.3249999999998</v>
      </c>
      <c r="S49" s="71">
        <f t="shared" si="4"/>
        <v>4804.9949999999999</v>
      </c>
      <c r="T49" s="71">
        <f t="shared" si="4"/>
        <v>6502.8199999999988</v>
      </c>
      <c r="U49" s="73">
        <f t="shared" si="4"/>
        <v>8981.9449999999997</v>
      </c>
      <c r="V49" s="23"/>
      <c r="W49" s="23"/>
      <c r="X49" s="23"/>
    </row>
    <row r="50" spans="1:24" x14ac:dyDescent="0.25">
      <c r="A50" s="79" t="s">
        <v>43</v>
      </c>
    </row>
    <row r="51" spans="1:24" x14ac:dyDescent="0.25">
      <c r="A51" s="79" t="s">
        <v>42</v>
      </c>
    </row>
  </sheetData>
  <sheetProtection password="DBE3" sheet="1" objects="1" scenarios="1"/>
  <mergeCells count="10">
    <mergeCell ref="B31:F31"/>
    <mergeCell ref="B32:F32"/>
    <mergeCell ref="G9:K9"/>
    <mergeCell ref="L9:P9"/>
    <mergeCell ref="Q9:U9"/>
    <mergeCell ref="B10:F10"/>
    <mergeCell ref="B11:F11"/>
    <mergeCell ref="G30:K30"/>
    <mergeCell ref="L30:P30"/>
    <mergeCell ref="Q30:U30"/>
  </mergeCells>
  <pageMargins left="0.7" right="0.7" top="0.75" bottom="0.75" header="0.3" footer="0.3"/>
  <pageSetup paperSize="9" scale="90" orientation="portrait" r:id="rId1"/>
  <headerFooter>
    <oddFooter>&amp;L&amp;K00-047Kermi therm-x2® Plan-/Line-K/-V/-VM&amp;C&amp;K00-049Side &amp;P av  &amp;N&amp;R&amp;K00-047Avgitt effekt i Watt</oddFooter>
  </headerFooter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R29"/>
  <sheetViews>
    <sheetView showGridLines="0" showRowColHeaders="0" zoomScaleNormal="100" zoomScaleSheetLayoutView="100" workbookViewId="0">
      <selection activeCell="G18" sqref="G18"/>
    </sheetView>
  </sheetViews>
  <sheetFormatPr baseColWidth="10" defaultRowHeight="15" x14ac:dyDescent="0.25"/>
  <cols>
    <col min="1" max="1" width="10.5703125" bestFit="1" customWidth="1"/>
    <col min="2" max="2" width="2.42578125" bestFit="1" customWidth="1"/>
    <col min="3" max="3" width="2.7109375" style="35" bestFit="1" customWidth="1"/>
    <col min="4" max="4" width="1.42578125" bestFit="1" customWidth="1"/>
    <col min="5" max="5" width="2.7109375" bestFit="1" customWidth="1"/>
    <col min="6" max="6" width="3.85546875" customWidth="1"/>
    <col min="7" max="21" width="4.7109375" customWidth="1"/>
  </cols>
  <sheetData>
    <row r="1" spans="1:44" ht="20.25" x14ac:dyDescent="0.3">
      <c r="U1" s="78" t="s">
        <v>102</v>
      </c>
    </row>
    <row r="2" spans="1:44" ht="20.25" x14ac:dyDescent="0.3">
      <c r="U2" s="78" t="s">
        <v>31</v>
      </c>
    </row>
    <row r="4" spans="1:44" x14ac:dyDescent="0.25">
      <c r="A4" s="76" t="s">
        <v>0</v>
      </c>
      <c r="G4" s="77">
        <f>Inndata!F11</f>
        <v>75</v>
      </c>
      <c r="H4" s="77" t="s">
        <v>1</v>
      </c>
    </row>
    <row r="5" spans="1:44" x14ac:dyDescent="0.25">
      <c r="A5" s="76" t="s">
        <v>2</v>
      </c>
      <c r="B5" s="74"/>
      <c r="C5" s="75"/>
      <c r="D5" s="74"/>
      <c r="E5" s="74"/>
      <c r="F5" s="74"/>
      <c r="G5" s="77">
        <f>Inndata!F13</f>
        <v>65</v>
      </c>
      <c r="H5" s="77" t="s">
        <v>1</v>
      </c>
      <c r="I5" s="74"/>
      <c r="J5" s="74"/>
      <c r="K5" s="74"/>
      <c r="L5" s="74"/>
    </row>
    <row r="6" spans="1:44" x14ac:dyDescent="0.25">
      <c r="A6" s="76" t="s">
        <v>5</v>
      </c>
      <c r="B6" s="74"/>
      <c r="C6" s="75"/>
      <c r="D6" s="74"/>
      <c r="E6" s="74"/>
      <c r="F6" s="74"/>
      <c r="G6" s="77">
        <f>Inndata!F15</f>
        <v>20</v>
      </c>
      <c r="H6" s="77" t="s">
        <v>1</v>
      </c>
      <c r="I6" s="74"/>
      <c r="J6" s="74"/>
      <c r="K6" s="74"/>
      <c r="L6" s="74"/>
    </row>
    <row r="7" spans="1:44" x14ac:dyDescent="0.25">
      <c r="B7" s="74"/>
      <c r="C7" s="75"/>
      <c r="D7" s="74"/>
      <c r="E7" s="74"/>
      <c r="F7" s="74"/>
      <c r="G7" s="74"/>
      <c r="H7" s="74"/>
      <c r="I7" s="74"/>
      <c r="J7" s="74"/>
      <c r="K7" s="74"/>
    </row>
    <row r="9" spans="1:44" x14ac:dyDescent="0.25">
      <c r="A9" s="29" t="s">
        <v>22</v>
      </c>
      <c r="B9" s="24"/>
      <c r="C9" s="33"/>
      <c r="D9" s="24"/>
      <c r="E9" s="24"/>
      <c r="F9" s="24"/>
      <c r="G9" s="312">
        <v>305</v>
      </c>
      <c r="H9" s="312"/>
      <c r="I9" s="313"/>
      <c r="J9" s="312">
        <v>405</v>
      </c>
      <c r="K9" s="312"/>
      <c r="L9" s="313"/>
      <c r="M9" s="314">
        <v>505</v>
      </c>
      <c r="N9" s="312"/>
      <c r="O9" s="313"/>
      <c r="P9" s="314">
        <v>605</v>
      </c>
      <c r="Q9" s="312"/>
      <c r="R9" s="313"/>
      <c r="S9" s="314">
        <v>905</v>
      </c>
      <c r="T9" s="312"/>
      <c r="U9" s="312"/>
    </row>
    <row r="10" spans="1:44" x14ac:dyDescent="0.25">
      <c r="A10" s="25"/>
      <c r="B10" s="306" t="s">
        <v>19</v>
      </c>
      <c r="C10" s="307"/>
      <c r="D10" s="307"/>
      <c r="E10" s="307"/>
      <c r="F10" s="308"/>
      <c r="G10" s="45" t="s">
        <v>27</v>
      </c>
      <c r="H10" s="43">
        <v>20</v>
      </c>
      <c r="I10" s="44">
        <v>30</v>
      </c>
      <c r="J10" s="45" t="s">
        <v>27</v>
      </c>
      <c r="K10" s="43">
        <v>20</v>
      </c>
      <c r="L10" s="44">
        <v>30</v>
      </c>
      <c r="M10" s="45" t="s">
        <v>27</v>
      </c>
      <c r="N10" s="43">
        <v>20</v>
      </c>
      <c r="O10" s="44">
        <v>30</v>
      </c>
      <c r="P10" s="45" t="s">
        <v>27</v>
      </c>
      <c r="Q10" s="43">
        <v>20</v>
      </c>
      <c r="R10" s="44">
        <v>30</v>
      </c>
      <c r="S10" s="45" t="s">
        <v>27</v>
      </c>
      <c r="T10" s="43">
        <v>20</v>
      </c>
      <c r="U10" s="46">
        <v>30</v>
      </c>
    </row>
    <row r="11" spans="1:44" ht="15" customHeight="1" x14ac:dyDescent="0.25">
      <c r="A11" s="28" t="s">
        <v>21</v>
      </c>
      <c r="B11" s="309" t="s">
        <v>20</v>
      </c>
      <c r="C11" s="310"/>
      <c r="D11" s="310"/>
      <c r="E11" s="310"/>
      <c r="F11" s="311"/>
      <c r="G11" s="38">
        <v>288</v>
      </c>
      <c r="H11" s="36">
        <v>538</v>
      </c>
      <c r="I11" s="37">
        <v>776</v>
      </c>
      <c r="J11" s="38">
        <v>369</v>
      </c>
      <c r="K11" s="36">
        <v>674</v>
      </c>
      <c r="L11" s="37">
        <v>961</v>
      </c>
      <c r="M11" s="38">
        <v>447</v>
      </c>
      <c r="N11" s="36">
        <v>806</v>
      </c>
      <c r="O11" s="37">
        <v>1141</v>
      </c>
      <c r="P11" s="38">
        <v>524</v>
      </c>
      <c r="Q11" s="36">
        <v>937</v>
      </c>
      <c r="R11" s="37">
        <v>1321</v>
      </c>
      <c r="S11" s="38">
        <v>747</v>
      </c>
      <c r="T11" s="36">
        <v>1328</v>
      </c>
      <c r="U11" s="39">
        <v>1868</v>
      </c>
    </row>
    <row r="12" spans="1:44" s="6" customFormat="1" x14ac:dyDescent="0.25">
      <c r="A12" s="26">
        <v>405</v>
      </c>
      <c r="B12" s="26" t="s">
        <v>23</v>
      </c>
      <c r="C12" s="34">
        <f>Inndata!$F$11</f>
        <v>75</v>
      </c>
      <c r="D12" s="26" t="s">
        <v>24</v>
      </c>
      <c r="E12" s="26">
        <f>Inndata!$F$13</f>
        <v>65</v>
      </c>
      <c r="F12" s="26" t="s">
        <v>1</v>
      </c>
      <c r="G12" s="60">
        <f t="shared" ref="G12:L17" si="0">(G$18/1000)*$A12</f>
        <v>116.63999999999999</v>
      </c>
      <c r="H12" s="60">
        <f t="shared" si="0"/>
        <v>217.89000000000001</v>
      </c>
      <c r="I12" s="61">
        <f t="shared" si="0"/>
        <v>314.28000000000003</v>
      </c>
      <c r="J12" s="60">
        <f t="shared" si="0"/>
        <v>149.44499999999999</v>
      </c>
      <c r="K12" s="60">
        <f t="shared" si="0"/>
        <v>272.97000000000003</v>
      </c>
      <c r="L12" s="61">
        <f t="shared" si="0"/>
        <v>389.20499999999998</v>
      </c>
      <c r="M12" s="60">
        <f t="shared" ref="M12:U17" si="1">(M$18/1000)*$A12</f>
        <v>181.035</v>
      </c>
      <c r="N12" s="60">
        <f t="shared" si="1"/>
        <v>326.43</v>
      </c>
      <c r="O12" s="61">
        <f t="shared" si="1"/>
        <v>462.10500000000002</v>
      </c>
      <c r="P12" s="60">
        <f t="shared" si="1"/>
        <v>212.22</v>
      </c>
      <c r="Q12" s="60">
        <f t="shared" si="1"/>
        <v>379.48500000000001</v>
      </c>
      <c r="R12" s="61">
        <f t="shared" si="1"/>
        <v>535.005</v>
      </c>
      <c r="S12" s="226">
        <f t="shared" si="1"/>
        <v>302.53500000000003</v>
      </c>
      <c r="T12" s="60">
        <f t="shared" si="1"/>
        <v>537.84</v>
      </c>
      <c r="U12" s="63">
        <f t="shared" si="1"/>
        <v>756.54000000000008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s="6" customFormat="1" x14ac:dyDescent="0.25">
      <c r="A13" s="12">
        <v>505</v>
      </c>
      <c r="B13" s="26" t="s">
        <v>23</v>
      </c>
      <c r="C13" s="34">
        <f>Inndata!$F$11</f>
        <v>75</v>
      </c>
      <c r="D13" s="26" t="s">
        <v>24</v>
      </c>
      <c r="E13" s="26">
        <f>Inndata!$F$13</f>
        <v>65</v>
      </c>
      <c r="F13" s="26" t="s">
        <v>1</v>
      </c>
      <c r="G13" s="54">
        <f t="shared" si="0"/>
        <v>145.44</v>
      </c>
      <c r="H13" s="54">
        <f t="shared" si="0"/>
        <v>271.69</v>
      </c>
      <c r="I13" s="62">
        <f t="shared" si="0"/>
        <v>391.88</v>
      </c>
      <c r="J13" s="54">
        <f t="shared" si="0"/>
        <v>186.345</v>
      </c>
      <c r="K13" s="54">
        <f t="shared" si="0"/>
        <v>340.37</v>
      </c>
      <c r="L13" s="62">
        <f t="shared" si="0"/>
        <v>485.30500000000001</v>
      </c>
      <c r="M13" s="54">
        <f t="shared" si="1"/>
        <v>225.73500000000001</v>
      </c>
      <c r="N13" s="54">
        <f t="shared" si="1"/>
        <v>407.03000000000003</v>
      </c>
      <c r="O13" s="62">
        <f t="shared" si="1"/>
        <v>576.20500000000004</v>
      </c>
      <c r="P13" s="54">
        <f t="shared" si="1"/>
        <v>264.62</v>
      </c>
      <c r="Q13" s="54">
        <f t="shared" si="1"/>
        <v>473.185</v>
      </c>
      <c r="R13" s="62">
        <f t="shared" si="1"/>
        <v>667.10500000000002</v>
      </c>
      <c r="S13" s="227">
        <f t="shared" si="1"/>
        <v>377.23500000000001</v>
      </c>
      <c r="T13" s="54">
        <f t="shared" si="1"/>
        <v>670.64</v>
      </c>
      <c r="U13" s="64">
        <f t="shared" si="1"/>
        <v>943.34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s="6" customFormat="1" x14ac:dyDescent="0.25">
      <c r="A14" s="12">
        <v>605</v>
      </c>
      <c r="B14" s="26" t="s">
        <v>23</v>
      </c>
      <c r="C14" s="34">
        <f>Inndata!$F$11</f>
        <v>75</v>
      </c>
      <c r="D14" s="26" t="s">
        <v>24</v>
      </c>
      <c r="E14" s="26">
        <f>Inndata!$F$13</f>
        <v>65</v>
      </c>
      <c r="F14" s="26" t="s">
        <v>1</v>
      </c>
      <c r="G14" s="60">
        <f t="shared" si="0"/>
        <v>174.23999999999998</v>
      </c>
      <c r="H14" s="60">
        <f t="shared" si="0"/>
        <v>325.49</v>
      </c>
      <c r="I14" s="61">
        <f t="shared" si="0"/>
        <v>469.48</v>
      </c>
      <c r="J14" s="60">
        <f t="shared" si="0"/>
        <v>223.245</v>
      </c>
      <c r="K14" s="60">
        <f t="shared" si="0"/>
        <v>407.77000000000004</v>
      </c>
      <c r="L14" s="61">
        <f t="shared" si="0"/>
        <v>581.40499999999997</v>
      </c>
      <c r="M14" s="60">
        <f t="shared" si="1"/>
        <v>270.435</v>
      </c>
      <c r="N14" s="60">
        <f t="shared" si="1"/>
        <v>487.63000000000005</v>
      </c>
      <c r="O14" s="61">
        <f t="shared" si="1"/>
        <v>690.30500000000006</v>
      </c>
      <c r="P14" s="60">
        <f t="shared" si="1"/>
        <v>317.02000000000004</v>
      </c>
      <c r="Q14" s="60">
        <f t="shared" si="1"/>
        <v>566.88499999999999</v>
      </c>
      <c r="R14" s="61">
        <f t="shared" si="1"/>
        <v>799.20499999999993</v>
      </c>
      <c r="S14" s="226">
        <f t="shared" si="1"/>
        <v>451.935</v>
      </c>
      <c r="T14" s="60">
        <f t="shared" si="1"/>
        <v>803.44</v>
      </c>
      <c r="U14" s="63">
        <f t="shared" si="1"/>
        <v>1130.1400000000001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s="6" customFormat="1" x14ac:dyDescent="0.25">
      <c r="A15" s="12">
        <v>705</v>
      </c>
      <c r="B15" s="26" t="s">
        <v>23</v>
      </c>
      <c r="C15" s="34">
        <f>Inndata!$F$11</f>
        <v>75</v>
      </c>
      <c r="D15" s="26" t="s">
        <v>24</v>
      </c>
      <c r="E15" s="26">
        <f>Inndata!$F$13</f>
        <v>65</v>
      </c>
      <c r="F15" s="26" t="s">
        <v>1</v>
      </c>
      <c r="G15" s="54">
        <f t="shared" si="0"/>
        <v>203.04</v>
      </c>
      <c r="H15" s="54">
        <f t="shared" si="0"/>
        <v>379.29</v>
      </c>
      <c r="I15" s="62">
        <f t="shared" si="0"/>
        <v>547.08000000000004</v>
      </c>
      <c r="J15" s="54">
        <f t="shared" si="0"/>
        <v>260.14499999999998</v>
      </c>
      <c r="K15" s="54">
        <f t="shared" si="0"/>
        <v>475.17</v>
      </c>
      <c r="L15" s="62">
        <f t="shared" si="0"/>
        <v>677.505</v>
      </c>
      <c r="M15" s="54">
        <f t="shared" si="1"/>
        <v>315.13499999999999</v>
      </c>
      <c r="N15" s="54">
        <f t="shared" si="1"/>
        <v>568.23</v>
      </c>
      <c r="O15" s="62">
        <f t="shared" si="1"/>
        <v>804.40499999999997</v>
      </c>
      <c r="P15" s="54">
        <f t="shared" si="1"/>
        <v>369.42</v>
      </c>
      <c r="Q15" s="54">
        <f t="shared" si="1"/>
        <v>660.58500000000004</v>
      </c>
      <c r="R15" s="62">
        <f t="shared" si="1"/>
        <v>931.30499999999995</v>
      </c>
      <c r="S15" s="227">
        <f t="shared" si="1"/>
        <v>526.63499999999999</v>
      </c>
      <c r="T15" s="54">
        <f t="shared" si="1"/>
        <v>936.24</v>
      </c>
      <c r="U15" s="64">
        <f t="shared" si="1"/>
        <v>1316.94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s="6" customFormat="1" x14ac:dyDescent="0.25">
      <c r="A16" s="12">
        <v>805</v>
      </c>
      <c r="B16" s="26" t="s">
        <v>23</v>
      </c>
      <c r="C16" s="34">
        <f>Inndata!$F$11</f>
        <v>75</v>
      </c>
      <c r="D16" s="26" t="s">
        <v>24</v>
      </c>
      <c r="E16" s="26">
        <f>Inndata!$F$13</f>
        <v>65</v>
      </c>
      <c r="F16" s="26" t="s">
        <v>1</v>
      </c>
      <c r="G16" s="60">
        <f t="shared" si="0"/>
        <v>231.83999999999997</v>
      </c>
      <c r="H16" s="60">
        <f t="shared" si="0"/>
        <v>433.09000000000003</v>
      </c>
      <c r="I16" s="61">
        <f t="shared" si="0"/>
        <v>624.68000000000006</v>
      </c>
      <c r="J16" s="60">
        <f t="shared" si="0"/>
        <v>297.04500000000002</v>
      </c>
      <c r="K16" s="60">
        <f t="shared" si="0"/>
        <v>542.57000000000005</v>
      </c>
      <c r="L16" s="61">
        <f t="shared" si="0"/>
        <v>773.60500000000002</v>
      </c>
      <c r="M16" s="60">
        <f t="shared" si="1"/>
        <v>359.83499999999998</v>
      </c>
      <c r="N16" s="60">
        <f t="shared" si="1"/>
        <v>648.83000000000004</v>
      </c>
      <c r="O16" s="61">
        <f t="shared" si="1"/>
        <v>918.505</v>
      </c>
      <c r="P16" s="60">
        <f t="shared" si="1"/>
        <v>421.82</v>
      </c>
      <c r="Q16" s="60">
        <f t="shared" si="1"/>
        <v>754.28500000000008</v>
      </c>
      <c r="R16" s="61">
        <f t="shared" si="1"/>
        <v>1063.405</v>
      </c>
      <c r="S16" s="226">
        <f t="shared" si="1"/>
        <v>601.33500000000004</v>
      </c>
      <c r="T16" s="60">
        <f t="shared" si="1"/>
        <v>1069.04</v>
      </c>
      <c r="U16" s="63">
        <f t="shared" si="1"/>
        <v>1503.74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s="6" customFormat="1" x14ac:dyDescent="0.25">
      <c r="A17" s="12">
        <v>905</v>
      </c>
      <c r="B17" s="26" t="s">
        <v>23</v>
      </c>
      <c r="C17" s="34">
        <f>Inndata!$F$11</f>
        <v>75</v>
      </c>
      <c r="D17" s="26" t="s">
        <v>24</v>
      </c>
      <c r="E17" s="26">
        <f>Inndata!$F$13</f>
        <v>65</v>
      </c>
      <c r="F17" s="26" t="s">
        <v>1</v>
      </c>
      <c r="G17" s="54">
        <f t="shared" si="0"/>
        <v>260.64</v>
      </c>
      <c r="H17" s="54">
        <f t="shared" si="0"/>
        <v>486.89000000000004</v>
      </c>
      <c r="I17" s="62">
        <f t="shared" si="0"/>
        <v>702.28</v>
      </c>
      <c r="J17" s="54">
        <f t="shared" si="0"/>
        <v>333.94499999999999</v>
      </c>
      <c r="K17" s="54">
        <f t="shared" si="0"/>
        <v>609.97</v>
      </c>
      <c r="L17" s="62">
        <f t="shared" si="0"/>
        <v>869.70499999999993</v>
      </c>
      <c r="M17" s="54">
        <f t="shared" si="1"/>
        <v>404.53500000000003</v>
      </c>
      <c r="N17" s="54">
        <f t="shared" si="1"/>
        <v>729.43000000000006</v>
      </c>
      <c r="O17" s="62">
        <f t="shared" si="1"/>
        <v>1032.605</v>
      </c>
      <c r="P17" s="54">
        <f t="shared" si="1"/>
        <v>474.22</v>
      </c>
      <c r="Q17" s="54">
        <f t="shared" si="1"/>
        <v>847.98500000000001</v>
      </c>
      <c r="R17" s="62">
        <f t="shared" si="1"/>
        <v>1195.5049999999999</v>
      </c>
      <c r="S17" s="227">
        <f t="shared" si="1"/>
        <v>676.03499999999997</v>
      </c>
      <c r="T17" s="54">
        <f t="shared" si="1"/>
        <v>1201.8400000000001</v>
      </c>
      <c r="U17" s="64">
        <f t="shared" si="1"/>
        <v>1690.5400000000002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s="6" customFormat="1" x14ac:dyDescent="0.25">
      <c r="A18" s="12">
        <v>1005</v>
      </c>
      <c r="B18" s="26" t="s">
        <v>23</v>
      </c>
      <c r="C18" s="34">
        <f>Inndata!$F$11</f>
        <v>75</v>
      </c>
      <c r="D18" s="26" t="s">
        <v>24</v>
      </c>
      <c r="E18" s="26">
        <f>Inndata!$F$13</f>
        <v>65</v>
      </c>
      <c r="F18" s="26" t="s">
        <v>1</v>
      </c>
      <c r="G18" s="56">
        <f>Data!$B$31*(Data!$C$5/Data!$C$4)^Data!$C$31</f>
        <v>288</v>
      </c>
      <c r="H18" s="47">
        <f>Data!$D$31*(Data!$C$5/Data!$C$4)^Data!$E$31</f>
        <v>538</v>
      </c>
      <c r="I18" s="47">
        <f>Data!$F$31*(Data!$C$5/Data!$C$4)^Data!$G$31</f>
        <v>776</v>
      </c>
      <c r="J18" s="57">
        <f>Data!$B$32*(Data!$C$5/Data!$C$4)^Data!$C$32</f>
        <v>369</v>
      </c>
      <c r="K18" s="47">
        <f>Data!$D$32*(Data!$C$5/Data!$C$4)^Data!$E$32</f>
        <v>674</v>
      </c>
      <c r="L18" s="47">
        <f>Data!$F$32*(Data!$C$5/Data!$C$4)^Data!$G$32</f>
        <v>961</v>
      </c>
      <c r="M18" s="57">
        <f>Data!$B$33*(Data!$C$5/Data!$C$4)^Data!$C$33</f>
        <v>447</v>
      </c>
      <c r="N18" s="47">
        <f>Data!$D$33*(Data!$C$5/Data!$C$4)^Data!$E$33</f>
        <v>806</v>
      </c>
      <c r="O18" s="47">
        <f>Data!$F$33*(Data!$C$5/Data!$C$4)^Data!$G$33</f>
        <v>1141</v>
      </c>
      <c r="P18" s="57">
        <f>Data!$B$34*(Data!$C$5/Data!$C$4)^Data!$C$34</f>
        <v>524</v>
      </c>
      <c r="Q18" s="47">
        <f>Data!$D$34*(Data!$C$5/Data!$C$4)^Data!$E$34</f>
        <v>937</v>
      </c>
      <c r="R18" s="47">
        <f>Data!$F$34*(Data!$C$5/Data!$C$4)^Data!$G$34</f>
        <v>1321</v>
      </c>
      <c r="S18" s="57">
        <f>Data!$B$35*(Data!$C$5/Data!$C$4)^Data!$C$35</f>
        <v>747</v>
      </c>
      <c r="T18" s="47">
        <f>Data!$D$35*(Data!$C$5/Data!$C$4)^Data!$E$35</f>
        <v>1328</v>
      </c>
      <c r="U18" s="58">
        <f>Data!$F$35*(Data!$C$5/Data!$C$4)^Data!$G$35</f>
        <v>1868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s="6" customFormat="1" x14ac:dyDescent="0.25">
      <c r="A19" s="12">
        <v>1105</v>
      </c>
      <c r="B19" s="26" t="s">
        <v>23</v>
      </c>
      <c r="C19" s="34">
        <f>Inndata!$F$11</f>
        <v>75</v>
      </c>
      <c r="D19" s="26" t="s">
        <v>24</v>
      </c>
      <c r="E19" s="26">
        <f>Inndata!$F$13</f>
        <v>65</v>
      </c>
      <c r="F19" s="26" t="s">
        <v>1</v>
      </c>
      <c r="G19" s="54">
        <f t="shared" ref="G19:L28" si="2">(G$18/1000)*$A19</f>
        <v>318.23999999999995</v>
      </c>
      <c r="H19" s="54">
        <f t="shared" si="2"/>
        <v>594.49</v>
      </c>
      <c r="I19" s="62">
        <f t="shared" si="2"/>
        <v>857.48</v>
      </c>
      <c r="J19" s="54">
        <f t="shared" si="2"/>
        <v>407.745</v>
      </c>
      <c r="K19" s="54">
        <f t="shared" si="2"/>
        <v>744.7700000000001</v>
      </c>
      <c r="L19" s="62">
        <f t="shared" si="2"/>
        <v>1061.905</v>
      </c>
      <c r="M19" s="54">
        <f t="shared" ref="M19:U28" si="3">(M$18/1000)*$A19</f>
        <v>493.935</v>
      </c>
      <c r="N19" s="54">
        <f t="shared" si="3"/>
        <v>890.63000000000011</v>
      </c>
      <c r="O19" s="62">
        <f t="shared" si="3"/>
        <v>1260.8050000000001</v>
      </c>
      <c r="P19" s="54">
        <f t="shared" si="3"/>
        <v>579.02</v>
      </c>
      <c r="Q19" s="54">
        <f t="shared" si="3"/>
        <v>1035.385</v>
      </c>
      <c r="R19" s="62">
        <f t="shared" si="3"/>
        <v>1459.7049999999999</v>
      </c>
      <c r="S19" s="227">
        <f t="shared" si="3"/>
        <v>825.43499999999995</v>
      </c>
      <c r="T19" s="54">
        <f t="shared" si="3"/>
        <v>1467.44</v>
      </c>
      <c r="U19" s="64">
        <f t="shared" si="3"/>
        <v>2064.1400000000003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s="6" customFormat="1" x14ac:dyDescent="0.25">
      <c r="A20" s="12">
        <v>1205</v>
      </c>
      <c r="B20" s="26" t="s">
        <v>23</v>
      </c>
      <c r="C20" s="34">
        <f>Inndata!$F$11</f>
        <v>75</v>
      </c>
      <c r="D20" s="26" t="s">
        <v>24</v>
      </c>
      <c r="E20" s="26">
        <f>Inndata!$F$13</f>
        <v>65</v>
      </c>
      <c r="F20" s="26" t="s">
        <v>1</v>
      </c>
      <c r="G20" s="60">
        <f t="shared" si="2"/>
        <v>347.03999999999996</v>
      </c>
      <c r="H20" s="60">
        <f t="shared" si="2"/>
        <v>648.29000000000008</v>
      </c>
      <c r="I20" s="61">
        <f t="shared" si="2"/>
        <v>935.08</v>
      </c>
      <c r="J20" s="60">
        <f t="shared" si="2"/>
        <v>444.64499999999998</v>
      </c>
      <c r="K20" s="60">
        <f t="shared" si="2"/>
        <v>812.17000000000007</v>
      </c>
      <c r="L20" s="61">
        <f t="shared" si="2"/>
        <v>1158.0049999999999</v>
      </c>
      <c r="M20" s="60">
        <f t="shared" si="3"/>
        <v>538.63499999999999</v>
      </c>
      <c r="N20" s="60">
        <f t="shared" si="3"/>
        <v>971.23</v>
      </c>
      <c r="O20" s="61">
        <f t="shared" si="3"/>
        <v>1374.905</v>
      </c>
      <c r="P20" s="60">
        <f t="shared" si="3"/>
        <v>631.42000000000007</v>
      </c>
      <c r="Q20" s="60">
        <f t="shared" si="3"/>
        <v>1129.085</v>
      </c>
      <c r="R20" s="61">
        <f t="shared" si="3"/>
        <v>1591.8049999999998</v>
      </c>
      <c r="S20" s="226">
        <f t="shared" si="3"/>
        <v>900.13499999999999</v>
      </c>
      <c r="T20" s="60">
        <f t="shared" si="3"/>
        <v>1600.24</v>
      </c>
      <c r="U20" s="63">
        <f t="shared" si="3"/>
        <v>2250.94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s="6" customFormat="1" x14ac:dyDescent="0.25">
      <c r="A21" s="12">
        <v>1305</v>
      </c>
      <c r="B21" s="26" t="s">
        <v>23</v>
      </c>
      <c r="C21" s="34">
        <f>Inndata!$F$11</f>
        <v>75</v>
      </c>
      <c r="D21" s="26" t="s">
        <v>24</v>
      </c>
      <c r="E21" s="26">
        <f>Inndata!$F$13</f>
        <v>65</v>
      </c>
      <c r="F21" s="26" t="s">
        <v>1</v>
      </c>
      <c r="G21" s="54">
        <f t="shared" si="2"/>
        <v>375.84</v>
      </c>
      <c r="H21" s="54">
        <f t="shared" si="2"/>
        <v>702.09</v>
      </c>
      <c r="I21" s="62">
        <f t="shared" si="2"/>
        <v>1012.6800000000001</v>
      </c>
      <c r="J21" s="54">
        <f t="shared" si="2"/>
        <v>481.54500000000002</v>
      </c>
      <c r="K21" s="54">
        <f t="shared" si="2"/>
        <v>879.57</v>
      </c>
      <c r="L21" s="62">
        <f t="shared" si="2"/>
        <v>1254.105</v>
      </c>
      <c r="M21" s="54">
        <f t="shared" si="3"/>
        <v>583.33500000000004</v>
      </c>
      <c r="N21" s="54">
        <f t="shared" si="3"/>
        <v>1051.8300000000002</v>
      </c>
      <c r="O21" s="62">
        <f t="shared" si="3"/>
        <v>1489.0050000000001</v>
      </c>
      <c r="P21" s="54">
        <f t="shared" si="3"/>
        <v>683.82</v>
      </c>
      <c r="Q21" s="54">
        <f t="shared" si="3"/>
        <v>1222.7850000000001</v>
      </c>
      <c r="R21" s="62">
        <f t="shared" si="3"/>
        <v>1723.905</v>
      </c>
      <c r="S21" s="227">
        <f t="shared" si="3"/>
        <v>974.83500000000004</v>
      </c>
      <c r="T21" s="54">
        <f t="shared" si="3"/>
        <v>1733.0400000000002</v>
      </c>
      <c r="U21" s="64">
        <f t="shared" si="3"/>
        <v>2437.7400000000002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s="6" customFormat="1" x14ac:dyDescent="0.25">
      <c r="A22" s="12">
        <v>1405</v>
      </c>
      <c r="B22" s="26" t="s">
        <v>23</v>
      </c>
      <c r="C22" s="34">
        <f>Inndata!$F$11</f>
        <v>75</v>
      </c>
      <c r="D22" s="26" t="s">
        <v>24</v>
      </c>
      <c r="E22" s="26">
        <f>Inndata!$F$13</f>
        <v>65</v>
      </c>
      <c r="F22" s="26" t="s">
        <v>1</v>
      </c>
      <c r="G22" s="60">
        <f t="shared" si="2"/>
        <v>404.64</v>
      </c>
      <c r="H22" s="60">
        <f t="shared" si="2"/>
        <v>755.8900000000001</v>
      </c>
      <c r="I22" s="61">
        <f t="shared" si="2"/>
        <v>1090.28</v>
      </c>
      <c r="J22" s="60">
        <f t="shared" si="2"/>
        <v>518.44499999999994</v>
      </c>
      <c r="K22" s="60">
        <f t="shared" si="2"/>
        <v>946.97</v>
      </c>
      <c r="L22" s="61">
        <f t="shared" si="2"/>
        <v>1350.2049999999999</v>
      </c>
      <c r="M22" s="60">
        <f t="shared" si="3"/>
        <v>628.03499999999997</v>
      </c>
      <c r="N22" s="60">
        <f t="shared" si="3"/>
        <v>1132.43</v>
      </c>
      <c r="O22" s="61">
        <f t="shared" si="3"/>
        <v>1603.105</v>
      </c>
      <c r="P22" s="60">
        <f t="shared" si="3"/>
        <v>736.22</v>
      </c>
      <c r="Q22" s="60">
        <f t="shared" si="3"/>
        <v>1316.4850000000001</v>
      </c>
      <c r="R22" s="61">
        <f t="shared" si="3"/>
        <v>1856.0049999999999</v>
      </c>
      <c r="S22" s="226">
        <f t="shared" si="3"/>
        <v>1049.5350000000001</v>
      </c>
      <c r="T22" s="60">
        <f t="shared" si="3"/>
        <v>1865.8400000000001</v>
      </c>
      <c r="U22" s="63">
        <f t="shared" si="3"/>
        <v>2624.54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s="6" customFormat="1" x14ac:dyDescent="0.25">
      <c r="A23" s="12">
        <v>1605</v>
      </c>
      <c r="B23" s="26" t="s">
        <v>23</v>
      </c>
      <c r="C23" s="34">
        <f>Inndata!$F$11</f>
        <v>75</v>
      </c>
      <c r="D23" s="26" t="s">
        <v>24</v>
      </c>
      <c r="E23" s="26">
        <f>Inndata!$F$13</f>
        <v>65</v>
      </c>
      <c r="F23" s="26" t="s">
        <v>1</v>
      </c>
      <c r="G23" s="54">
        <f t="shared" si="2"/>
        <v>462.23999999999995</v>
      </c>
      <c r="H23" s="54">
        <f t="shared" si="2"/>
        <v>863.49</v>
      </c>
      <c r="I23" s="62">
        <f t="shared" si="2"/>
        <v>1245.48</v>
      </c>
      <c r="J23" s="54">
        <f t="shared" si="2"/>
        <v>592.245</v>
      </c>
      <c r="K23" s="54">
        <f t="shared" si="2"/>
        <v>1081.77</v>
      </c>
      <c r="L23" s="62">
        <f t="shared" si="2"/>
        <v>1542.405</v>
      </c>
      <c r="M23" s="54">
        <f t="shared" si="3"/>
        <v>717.43500000000006</v>
      </c>
      <c r="N23" s="54">
        <f t="shared" si="3"/>
        <v>1293.6300000000001</v>
      </c>
      <c r="O23" s="62">
        <f t="shared" si="3"/>
        <v>1831.3050000000001</v>
      </c>
      <c r="P23" s="54">
        <f t="shared" si="3"/>
        <v>841.02</v>
      </c>
      <c r="Q23" s="54">
        <f t="shared" si="3"/>
        <v>1503.885</v>
      </c>
      <c r="R23" s="62">
        <f t="shared" si="3"/>
        <v>2120.2049999999999</v>
      </c>
      <c r="S23" s="227">
        <f t="shared" si="3"/>
        <v>1198.9349999999999</v>
      </c>
      <c r="T23" s="54">
        <f t="shared" si="3"/>
        <v>2131.44</v>
      </c>
      <c r="U23" s="64">
        <f t="shared" si="3"/>
        <v>2998.1400000000003</v>
      </c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s="6" customFormat="1" x14ac:dyDescent="0.25">
      <c r="A24" s="12">
        <v>1805</v>
      </c>
      <c r="B24" s="26" t="s">
        <v>23</v>
      </c>
      <c r="C24" s="34">
        <f>Inndata!$F$11</f>
        <v>75</v>
      </c>
      <c r="D24" s="26" t="s">
        <v>24</v>
      </c>
      <c r="E24" s="26">
        <f>Inndata!$F$13</f>
        <v>65</v>
      </c>
      <c r="F24" s="26" t="s">
        <v>1</v>
      </c>
      <c r="G24" s="60">
        <f t="shared" si="2"/>
        <v>519.83999999999992</v>
      </c>
      <c r="H24" s="60">
        <f t="shared" si="2"/>
        <v>971.09</v>
      </c>
      <c r="I24" s="61">
        <f t="shared" si="2"/>
        <v>1400.68</v>
      </c>
      <c r="J24" s="60">
        <f t="shared" si="2"/>
        <v>666.04499999999996</v>
      </c>
      <c r="K24" s="60">
        <f t="shared" si="2"/>
        <v>1216.5700000000002</v>
      </c>
      <c r="L24" s="61">
        <f t="shared" si="2"/>
        <v>1734.605</v>
      </c>
      <c r="M24" s="60">
        <f t="shared" si="3"/>
        <v>806.83500000000004</v>
      </c>
      <c r="N24" s="60">
        <f t="shared" si="3"/>
        <v>1454.8300000000002</v>
      </c>
      <c r="O24" s="61">
        <f t="shared" si="3"/>
        <v>2059.5050000000001</v>
      </c>
      <c r="P24" s="60">
        <f t="shared" si="3"/>
        <v>945.82</v>
      </c>
      <c r="Q24" s="60">
        <f t="shared" si="3"/>
        <v>1691.2850000000001</v>
      </c>
      <c r="R24" s="61">
        <f t="shared" si="3"/>
        <v>2384.4049999999997</v>
      </c>
      <c r="S24" s="226">
        <f t="shared" si="3"/>
        <v>1348.335</v>
      </c>
      <c r="T24" s="60">
        <f t="shared" si="3"/>
        <v>2397.04</v>
      </c>
      <c r="U24" s="63">
        <f t="shared" si="3"/>
        <v>3371.7400000000002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s="6" customFormat="1" x14ac:dyDescent="0.25">
      <c r="A25" s="12">
        <v>2005</v>
      </c>
      <c r="B25" s="26" t="s">
        <v>23</v>
      </c>
      <c r="C25" s="34">
        <f>Inndata!$F$11</f>
        <v>75</v>
      </c>
      <c r="D25" s="26" t="s">
        <v>24</v>
      </c>
      <c r="E25" s="26">
        <f>Inndata!$F$13</f>
        <v>65</v>
      </c>
      <c r="F25" s="26" t="s">
        <v>1</v>
      </c>
      <c r="G25" s="54">
        <f t="shared" si="2"/>
        <v>577.43999999999994</v>
      </c>
      <c r="H25" s="54">
        <f t="shared" si="2"/>
        <v>1078.69</v>
      </c>
      <c r="I25" s="62">
        <f t="shared" si="2"/>
        <v>1555.88</v>
      </c>
      <c r="J25" s="54">
        <f t="shared" si="2"/>
        <v>739.84500000000003</v>
      </c>
      <c r="K25" s="54">
        <f t="shared" si="2"/>
        <v>1351.3700000000001</v>
      </c>
      <c r="L25" s="62">
        <f t="shared" si="2"/>
        <v>1926.8049999999998</v>
      </c>
      <c r="M25" s="54">
        <f t="shared" si="3"/>
        <v>896.23500000000001</v>
      </c>
      <c r="N25" s="54">
        <f t="shared" si="3"/>
        <v>1616.0300000000002</v>
      </c>
      <c r="O25" s="62">
        <f t="shared" si="3"/>
        <v>2287.7049999999999</v>
      </c>
      <c r="P25" s="54">
        <f t="shared" si="3"/>
        <v>1050.6200000000001</v>
      </c>
      <c r="Q25" s="54">
        <f t="shared" si="3"/>
        <v>1878.6850000000002</v>
      </c>
      <c r="R25" s="62">
        <f t="shared" si="3"/>
        <v>2648.605</v>
      </c>
      <c r="S25" s="227">
        <f t="shared" si="3"/>
        <v>1497.7349999999999</v>
      </c>
      <c r="T25" s="54">
        <f t="shared" si="3"/>
        <v>2662.6400000000003</v>
      </c>
      <c r="U25" s="64">
        <f t="shared" si="3"/>
        <v>3745.34</v>
      </c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s="6" customFormat="1" x14ac:dyDescent="0.25">
      <c r="A26" s="12">
        <v>2305</v>
      </c>
      <c r="B26" s="26" t="s">
        <v>23</v>
      </c>
      <c r="C26" s="34">
        <f>Inndata!$F$11</f>
        <v>75</v>
      </c>
      <c r="D26" s="26" t="s">
        <v>24</v>
      </c>
      <c r="E26" s="26">
        <f>Inndata!$F$13</f>
        <v>65</v>
      </c>
      <c r="F26" s="26" t="s">
        <v>1</v>
      </c>
      <c r="G26" s="60">
        <f t="shared" si="2"/>
        <v>663.83999999999992</v>
      </c>
      <c r="H26" s="60">
        <f t="shared" si="2"/>
        <v>1240.0900000000001</v>
      </c>
      <c r="I26" s="61">
        <f t="shared" si="2"/>
        <v>1788.68</v>
      </c>
      <c r="J26" s="60">
        <f t="shared" si="2"/>
        <v>850.54499999999996</v>
      </c>
      <c r="K26" s="60">
        <f t="shared" si="2"/>
        <v>1553.5700000000002</v>
      </c>
      <c r="L26" s="61">
        <f t="shared" si="2"/>
        <v>2215.105</v>
      </c>
      <c r="M26" s="60">
        <f t="shared" si="3"/>
        <v>1030.335</v>
      </c>
      <c r="N26" s="60">
        <f t="shared" si="3"/>
        <v>1857.8300000000002</v>
      </c>
      <c r="O26" s="61">
        <f t="shared" si="3"/>
        <v>2630.0050000000001</v>
      </c>
      <c r="P26" s="60">
        <f t="shared" si="3"/>
        <v>1207.82</v>
      </c>
      <c r="Q26" s="60">
        <f t="shared" si="3"/>
        <v>2159.7850000000003</v>
      </c>
      <c r="R26" s="61">
        <f t="shared" si="3"/>
        <v>3044.9049999999997</v>
      </c>
      <c r="S26" s="226">
        <f t="shared" si="3"/>
        <v>1721.835</v>
      </c>
      <c r="T26" s="60">
        <f t="shared" si="3"/>
        <v>3061.04</v>
      </c>
      <c r="U26" s="63">
        <f t="shared" si="3"/>
        <v>4305.7400000000007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s="6" customFormat="1" x14ac:dyDescent="0.25">
      <c r="A27" s="12">
        <v>2605</v>
      </c>
      <c r="B27" s="26" t="s">
        <v>23</v>
      </c>
      <c r="C27" s="34">
        <f>Inndata!$F$11</f>
        <v>75</v>
      </c>
      <c r="D27" s="26" t="s">
        <v>24</v>
      </c>
      <c r="E27" s="26">
        <f>Inndata!$F$13</f>
        <v>65</v>
      </c>
      <c r="F27" s="26" t="s">
        <v>1</v>
      </c>
      <c r="G27" s="54">
        <f t="shared" si="2"/>
        <v>750.2399999999999</v>
      </c>
      <c r="H27" s="54">
        <f t="shared" si="2"/>
        <v>1401.49</v>
      </c>
      <c r="I27" s="62">
        <f t="shared" si="2"/>
        <v>2021.48</v>
      </c>
      <c r="J27" s="54">
        <f t="shared" si="2"/>
        <v>961.245</v>
      </c>
      <c r="K27" s="54">
        <f t="shared" si="2"/>
        <v>1755.7700000000002</v>
      </c>
      <c r="L27" s="62">
        <f t="shared" si="2"/>
        <v>2503.4049999999997</v>
      </c>
      <c r="M27" s="54">
        <f t="shared" si="3"/>
        <v>1164.4349999999999</v>
      </c>
      <c r="N27" s="54">
        <f t="shared" si="3"/>
        <v>2099.63</v>
      </c>
      <c r="O27" s="62">
        <f t="shared" si="3"/>
        <v>2972.3049999999998</v>
      </c>
      <c r="P27" s="54">
        <f t="shared" si="3"/>
        <v>1365.02</v>
      </c>
      <c r="Q27" s="54">
        <f t="shared" si="3"/>
        <v>2440.8850000000002</v>
      </c>
      <c r="R27" s="62">
        <f t="shared" si="3"/>
        <v>3441.2049999999999</v>
      </c>
      <c r="S27" s="227">
        <f t="shared" si="3"/>
        <v>1945.9349999999999</v>
      </c>
      <c r="T27" s="54">
        <f t="shared" si="3"/>
        <v>3459.44</v>
      </c>
      <c r="U27" s="64">
        <f t="shared" si="3"/>
        <v>4866.1400000000003</v>
      </c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s="6" customFormat="1" x14ac:dyDescent="0.25">
      <c r="A28" s="69">
        <v>3005</v>
      </c>
      <c r="B28" s="69" t="s">
        <v>23</v>
      </c>
      <c r="C28" s="70">
        <f>Inndata!$F$11</f>
        <v>75</v>
      </c>
      <c r="D28" s="69" t="s">
        <v>24</v>
      </c>
      <c r="E28" s="69">
        <f>Inndata!$F$13</f>
        <v>65</v>
      </c>
      <c r="F28" s="69" t="s">
        <v>1</v>
      </c>
      <c r="G28" s="71">
        <f t="shared" si="2"/>
        <v>865.43999999999994</v>
      </c>
      <c r="H28" s="71">
        <f t="shared" si="2"/>
        <v>1616.69</v>
      </c>
      <c r="I28" s="72">
        <f t="shared" si="2"/>
        <v>2331.88</v>
      </c>
      <c r="J28" s="71">
        <f t="shared" si="2"/>
        <v>1108.845</v>
      </c>
      <c r="K28" s="71">
        <f t="shared" si="2"/>
        <v>2025.3700000000001</v>
      </c>
      <c r="L28" s="72">
        <f t="shared" si="2"/>
        <v>2887.8049999999998</v>
      </c>
      <c r="M28" s="71">
        <f t="shared" si="3"/>
        <v>1343.2350000000001</v>
      </c>
      <c r="N28" s="71">
        <f t="shared" si="3"/>
        <v>2422.0300000000002</v>
      </c>
      <c r="O28" s="72">
        <f t="shared" si="3"/>
        <v>3428.7049999999999</v>
      </c>
      <c r="P28" s="71">
        <f t="shared" si="3"/>
        <v>1574.6200000000001</v>
      </c>
      <c r="Q28" s="71">
        <f t="shared" si="3"/>
        <v>2815.6849999999999</v>
      </c>
      <c r="R28" s="72">
        <f t="shared" si="3"/>
        <v>3969.605</v>
      </c>
      <c r="S28" s="228">
        <f t="shared" si="3"/>
        <v>2244.7350000000001</v>
      </c>
      <c r="T28" s="71">
        <f t="shared" si="3"/>
        <v>3990.6400000000003</v>
      </c>
      <c r="U28" s="73">
        <f t="shared" si="3"/>
        <v>5613.34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4" x14ac:dyDescent="0.25">
      <c r="A29" s="79" t="s">
        <v>43</v>
      </c>
    </row>
  </sheetData>
  <sheetProtection password="DBE3" sheet="1" objects="1" scenarios="1"/>
  <mergeCells count="7">
    <mergeCell ref="B10:F10"/>
    <mergeCell ref="B11:F11"/>
    <mergeCell ref="S9:U9"/>
    <mergeCell ref="P9:R9"/>
    <mergeCell ref="M9:O9"/>
    <mergeCell ref="G9:I9"/>
    <mergeCell ref="J9:L9"/>
  </mergeCells>
  <pageMargins left="0.7" right="0.7" top="0.75" bottom="0.75" header="0.3" footer="0.3"/>
  <pageSetup paperSize="9" scale="90" orientation="portrait" r:id="rId1"/>
  <headerFooter>
    <oddFooter>&amp;L&amp;K00-042Kermi therm-x2® Plan-/Line-K/-V-Hygiene&amp;C&amp;K00-042Side &amp;P av  &amp;N&amp;R&amp;K00-049Avgitt effekt i Watt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L50"/>
  <sheetViews>
    <sheetView showGridLines="0" showRowColHeaders="0" zoomScaleNormal="100" zoomScaleSheetLayoutView="100" workbookViewId="0">
      <selection activeCell="K16" sqref="K16"/>
    </sheetView>
  </sheetViews>
  <sheetFormatPr baseColWidth="10" defaultRowHeight="15" x14ac:dyDescent="0.25"/>
  <cols>
    <col min="1" max="1" width="10.5703125" customWidth="1"/>
    <col min="2" max="2" width="2.42578125" bestFit="1" customWidth="1"/>
    <col min="3" max="3" width="2.7109375" style="35" bestFit="1" customWidth="1"/>
    <col min="4" max="4" width="1.42578125" bestFit="1" customWidth="1"/>
    <col min="5" max="5" width="2.7109375" bestFit="1" customWidth="1"/>
    <col min="6" max="6" width="3.85546875" customWidth="1"/>
    <col min="7" max="26" width="4.7109375" customWidth="1"/>
  </cols>
  <sheetData>
    <row r="1" spans="1:38" ht="20.25" x14ac:dyDescent="0.3">
      <c r="U1" s="78" t="s">
        <v>111</v>
      </c>
    </row>
    <row r="2" spans="1:38" ht="20.25" x14ac:dyDescent="0.3">
      <c r="U2" s="78" t="s">
        <v>31</v>
      </c>
    </row>
    <row r="4" spans="1:38" x14ac:dyDescent="0.25">
      <c r="A4" s="76" t="s">
        <v>0</v>
      </c>
      <c r="G4" s="77">
        <f>Inndata!F11</f>
        <v>75</v>
      </c>
      <c r="H4" s="77" t="s">
        <v>1</v>
      </c>
      <c r="V4" s="49"/>
      <c r="W4" s="49"/>
      <c r="X4" s="49"/>
      <c r="Y4" s="49"/>
      <c r="Z4" s="49"/>
      <c r="AA4" s="49"/>
    </row>
    <row r="5" spans="1:38" x14ac:dyDescent="0.25">
      <c r="A5" s="76" t="s">
        <v>2</v>
      </c>
      <c r="B5" s="74"/>
      <c r="C5" s="75"/>
      <c r="D5" s="74"/>
      <c r="E5" s="74"/>
      <c r="F5" s="74"/>
      <c r="G5" s="77">
        <f>Inndata!F13</f>
        <v>65</v>
      </c>
      <c r="H5" s="77" t="s">
        <v>1</v>
      </c>
      <c r="I5" s="74"/>
      <c r="J5" s="74"/>
      <c r="K5" s="74"/>
      <c r="L5" s="74"/>
      <c r="M5" s="74"/>
      <c r="O5" s="76"/>
      <c r="P5" s="76"/>
      <c r="Q5" s="76"/>
      <c r="V5" s="49"/>
      <c r="W5" s="49"/>
      <c r="X5" s="49"/>
      <c r="Y5" s="49"/>
      <c r="Z5" s="49"/>
      <c r="AA5" s="49"/>
    </row>
    <row r="6" spans="1:38" x14ac:dyDescent="0.25">
      <c r="A6" s="76" t="s">
        <v>5</v>
      </c>
      <c r="B6" s="74"/>
      <c r="C6" s="75"/>
      <c r="D6" s="74"/>
      <c r="E6" s="74"/>
      <c r="F6" s="74"/>
      <c r="G6" s="77">
        <f>Inndata!F15</f>
        <v>20</v>
      </c>
      <c r="H6" s="77" t="s">
        <v>1</v>
      </c>
      <c r="I6" s="74"/>
      <c r="J6" s="74"/>
      <c r="K6" s="74"/>
      <c r="L6" s="74"/>
      <c r="M6" s="74"/>
      <c r="O6" s="76"/>
      <c r="P6" s="76"/>
      <c r="Q6" s="76"/>
      <c r="V6" s="49"/>
      <c r="W6" s="49"/>
      <c r="X6" s="49"/>
      <c r="Y6" s="49"/>
      <c r="Z6" s="49"/>
      <c r="AA6" s="49"/>
    </row>
    <row r="7" spans="1:38" x14ac:dyDescent="0.25">
      <c r="B7" s="74"/>
      <c r="C7" s="75"/>
      <c r="D7" s="74"/>
      <c r="E7" s="74"/>
      <c r="F7" s="74"/>
      <c r="G7" s="74"/>
      <c r="H7" s="74"/>
      <c r="I7" s="74"/>
      <c r="J7" s="74"/>
      <c r="O7" s="76"/>
      <c r="P7" s="76"/>
      <c r="Q7" s="76"/>
      <c r="V7" s="49"/>
      <c r="W7" s="49"/>
      <c r="X7" s="49"/>
      <c r="Y7" s="49"/>
      <c r="Z7" s="49"/>
      <c r="AA7" s="49"/>
    </row>
    <row r="8" spans="1:38" x14ac:dyDescent="0.25">
      <c r="B8" s="74"/>
      <c r="C8" s="75"/>
      <c r="D8" s="74"/>
      <c r="E8" s="74"/>
      <c r="F8" s="74"/>
      <c r="G8" s="74"/>
      <c r="H8" s="74"/>
      <c r="I8" s="74"/>
      <c r="J8" s="74"/>
      <c r="O8" s="76"/>
      <c r="P8" s="76"/>
      <c r="Q8" s="76"/>
      <c r="V8" s="49"/>
      <c r="W8" s="49"/>
      <c r="X8" s="49"/>
      <c r="Y8" s="49"/>
      <c r="Z8" s="49"/>
      <c r="AA8" s="49"/>
    </row>
    <row r="9" spans="1:38" x14ac:dyDescent="0.25">
      <c r="A9" s="284" t="s">
        <v>112</v>
      </c>
      <c r="V9" s="49"/>
      <c r="W9" s="49"/>
      <c r="X9" s="49"/>
      <c r="Y9" s="49"/>
      <c r="Z9" s="49"/>
      <c r="AA9" s="49"/>
    </row>
    <row r="10" spans="1:38" x14ac:dyDescent="0.25">
      <c r="A10" s="258" t="s">
        <v>22</v>
      </c>
      <c r="B10" s="256"/>
      <c r="C10" s="257"/>
      <c r="D10" s="256"/>
      <c r="E10" s="256"/>
      <c r="F10" s="24"/>
      <c r="G10" s="312"/>
      <c r="H10" s="312"/>
      <c r="I10" s="312"/>
      <c r="J10" s="314">
        <v>1600</v>
      </c>
      <c r="K10" s="312"/>
      <c r="L10" s="312"/>
      <c r="M10" s="313"/>
      <c r="N10" s="314">
        <v>1800</v>
      </c>
      <c r="O10" s="312"/>
      <c r="P10" s="312"/>
      <c r="Q10" s="312"/>
      <c r="R10" s="314">
        <v>2000</v>
      </c>
      <c r="S10" s="312"/>
      <c r="T10" s="312"/>
      <c r="U10" s="312"/>
      <c r="V10" s="49"/>
      <c r="W10" s="49"/>
      <c r="X10" s="49"/>
      <c r="Y10" s="49"/>
      <c r="Z10" s="49"/>
      <c r="AA10" s="49"/>
    </row>
    <row r="11" spans="1:38" x14ac:dyDescent="0.25">
      <c r="A11" s="25"/>
      <c r="B11" s="315" t="s">
        <v>9</v>
      </c>
      <c r="C11" s="307"/>
      <c r="D11" s="307"/>
      <c r="E11" s="307"/>
      <c r="F11" s="308"/>
      <c r="G11" s="45"/>
      <c r="H11" s="43"/>
      <c r="I11" s="46"/>
      <c r="J11" s="45">
        <v>10</v>
      </c>
      <c r="K11" s="43">
        <v>20</v>
      </c>
      <c r="L11" s="43">
        <v>21</v>
      </c>
      <c r="M11" s="44">
        <v>22</v>
      </c>
      <c r="N11" s="45">
        <v>10</v>
      </c>
      <c r="O11" s="43">
        <v>20</v>
      </c>
      <c r="P11" s="43">
        <v>21</v>
      </c>
      <c r="Q11" s="43">
        <v>22</v>
      </c>
      <c r="R11" s="45">
        <v>10</v>
      </c>
      <c r="S11" s="43">
        <v>20</v>
      </c>
      <c r="T11" s="43">
        <v>21</v>
      </c>
      <c r="U11" s="46">
        <v>22</v>
      </c>
      <c r="V11" s="49"/>
      <c r="W11" s="49"/>
      <c r="X11" s="49"/>
      <c r="Y11" s="49"/>
      <c r="Z11" s="49"/>
      <c r="AA11" s="49"/>
    </row>
    <row r="12" spans="1:38" ht="15" customHeight="1" x14ac:dyDescent="0.25">
      <c r="A12" s="28" t="s">
        <v>21</v>
      </c>
      <c r="B12" s="316"/>
      <c r="C12" s="317"/>
      <c r="D12" s="317"/>
      <c r="E12" s="317"/>
      <c r="F12" s="318"/>
      <c r="G12" s="264"/>
      <c r="H12" s="265"/>
      <c r="I12" s="272"/>
      <c r="J12" s="273"/>
      <c r="K12" s="265"/>
      <c r="L12" s="265"/>
      <c r="M12" s="274"/>
      <c r="N12" s="266"/>
      <c r="O12" s="267"/>
      <c r="P12" s="267"/>
      <c r="Q12" s="267"/>
      <c r="R12" s="266"/>
      <c r="S12" s="267"/>
      <c r="T12" s="267"/>
      <c r="U12" s="278"/>
      <c r="V12" s="49"/>
      <c r="W12" s="49"/>
      <c r="X12" s="49"/>
      <c r="Y12" s="49"/>
      <c r="Z12" s="49"/>
      <c r="AA12" s="49"/>
    </row>
    <row r="13" spans="1:38" ht="15" customHeight="1" x14ac:dyDescent="0.25">
      <c r="A13" s="253">
        <v>300</v>
      </c>
      <c r="B13" s="253" t="s">
        <v>23</v>
      </c>
      <c r="C13" s="282">
        <f>Inndata!$F$11</f>
        <v>75</v>
      </c>
      <c r="D13" s="253" t="s">
        <v>24</v>
      </c>
      <c r="E13" s="253">
        <f>Inndata!$F$13</f>
        <v>65</v>
      </c>
      <c r="F13" s="253" t="s">
        <v>1</v>
      </c>
      <c r="G13" s="65"/>
      <c r="H13" s="65"/>
      <c r="I13" s="260"/>
      <c r="J13" s="263"/>
      <c r="K13" s="65">
        <f>'Data - Verteo'!G9*(Data!$C$5/Data!$C$4)^'Data - Verteo'!G8</f>
        <v>725</v>
      </c>
      <c r="L13" s="65">
        <f>'Data - Verteo'!L9*(Data!$C$5/Data!$C$4)^'Data - Verteo'!L8</f>
        <v>756</v>
      </c>
      <c r="M13" s="275">
        <f>'Data - Verteo'!Q9*(Data!$C$5/Data!$C$4)^'Data - Verteo'!Q8</f>
        <v>1001</v>
      </c>
      <c r="N13" s="263"/>
      <c r="O13" s="65">
        <f>'Data - Verteo'!H9*(Data!$C$5/Data!$C$4)^'Data - Verteo'!H8</f>
        <v>831</v>
      </c>
      <c r="P13" s="65">
        <f>'Data - Verteo'!M9*(Data!$C$5/Data!$C$4)^'Data - Verteo'!M8</f>
        <v>862</v>
      </c>
      <c r="Q13" s="260">
        <f>'Data - Verteo'!R9*(Data!$C$5/Data!$C$4)^'Data - Verteo'!R8</f>
        <v>1101</v>
      </c>
      <c r="R13" s="263"/>
      <c r="S13" s="65">
        <f>'Data - Verteo'!I9*(Data!$C$5/Data!$C$4)^'Data - Verteo'!I8</f>
        <v>890</v>
      </c>
      <c r="T13" s="65">
        <f>'Data - Verteo'!N9*(Data!$C$5/Data!$C$4)^'Data - Verteo'!N8</f>
        <v>921</v>
      </c>
      <c r="U13" s="260">
        <f>'Data - Verteo'!S9*(Data!$C$5/Data!$C$4)^'Data - Verteo'!S8</f>
        <v>1196</v>
      </c>
      <c r="V13" s="49"/>
      <c r="W13" s="49"/>
      <c r="X13" s="49"/>
      <c r="Y13" s="49"/>
      <c r="Z13" s="49"/>
      <c r="AA13" s="49"/>
    </row>
    <row r="14" spans="1:38" s="6" customFormat="1" x14ac:dyDescent="0.25">
      <c r="A14" s="254">
        <v>400</v>
      </c>
      <c r="B14" s="253" t="s">
        <v>23</v>
      </c>
      <c r="C14" s="282">
        <f>Inndata!$F$11</f>
        <v>75</v>
      </c>
      <c r="D14" s="253" t="s">
        <v>24</v>
      </c>
      <c r="E14" s="253">
        <f>Inndata!$F$13</f>
        <v>65</v>
      </c>
      <c r="F14" s="253" t="s">
        <v>1</v>
      </c>
      <c r="G14" s="54"/>
      <c r="H14" s="54"/>
      <c r="I14" s="64"/>
      <c r="J14" s="227">
        <f>'Data - Verteo'!C12*(Data!$C$5/Data!$C$4)^'Data - Verteo'!C11</f>
        <v>673</v>
      </c>
      <c r="K14" s="54">
        <f>'Data - Verteo'!G12*(Data!$C$5/Data!$C$4)^'Data - Verteo'!G11</f>
        <v>965</v>
      </c>
      <c r="L14" s="54">
        <f>'Data - Verteo'!L12*(Data!$C$5/Data!$C$4)^'Data - Verteo'!L11</f>
        <v>1087</v>
      </c>
      <c r="M14" s="62">
        <f>'Data - Verteo'!Q12*(Data!$C$5/Data!$C$4)^'Data - Verteo'!Q11</f>
        <v>1411</v>
      </c>
      <c r="N14" s="227">
        <f>'Data - Verteo'!D12*(Data!$C$5/Data!$C$4)^'Data - Verteo'!D11</f>
        <v>746</v>
      </c>
      <c r="O14" s="54">
        <f>'Data - Verteo'!H12*(Data!$C$5/Data!$C$4)^'Data - Verteo'!H11</f>
        <v>1097</v>
      </c>
      <c r="P14" s="54">
        <f>'Data - Verteo'!M12*(Data!$C$5/Data!$C$4)^'Data - Verteo'!M11</f>
        <v>1201</v>
      </c>
      <c r="Q14" s="64">
        <f>'Data - Verteo'!R12*(Data!$C$5/Data!$C$4)^'Data - Verteo'!R11</f>
        <v>1548</v>
      </c>
      <c r="R14" s="227">
        <f>'Data - Verteo'!E12*(Data!$C$5/Data!$C$4)^'Data - Verteo'!E11</f>
        <v>813</v>
      </c>
      <c r="S14" s="54">
        <f>'Data - Verteo'!I12*(Data!$C$5/Data!$C$4)^'Data - Verteo'!I11</f>
        <v>1174</v>
      </c>
      <c r="T14" s="54">
        <f>'Data - Verteo'!N12*(Data!$C$5/Data!$C$4)^'Data - Verteo'!N11</f>
        <v>1319</v>
      </c>
      <c r="U14" s="64">
        <f>'Data - Verteo'!S12*(Data!$C$5/Data!$C$4)^'Data - Verteo'!S11</f>
        <v>1676</v>
      </c>
      <c r="V14" s="1"/>
      <c r="W14" s="1"/>
      <c r="X14" s="1"/>
      <c r="Y14" s="1"/>
      <c r="Z14" s="1"/>
      <c r="AA14" s="1"/>
      <c r="AI14" s="27"/>
      <c r="AJ14" s="27"/>
      <c r="AK14" s="27"/>
      <c r="AL14" s="27"/>
    </row>
    <row r="15" spans="1:38" s="6" customFormat="1" x14ac:dyDescent="0.25">
      <c r="A15" s="253">
        <v>500</v>
      </c>
      <c r="B15" s="253" t="s">
        <v>23</v>
      </c>
      <c r="C15" s="282">
        <f>Inndata!$F$11</f>
        <v>75</v>
      </c>
      <c r="D15" s="253" t="s">
        <v>24</v>
      </c>
      <c r="E15" s="253">
        <f>Inndata!$F$13</f>
        <v>65</v>
      </c>
      <c r="F15" s="253" t="s">
        <v>1</v>
      </c>
      <c r="G15" s="56"/>
      <c r="H15" s="56"/>
      <c r="I15" s="261"/>
      <c r="J15" s="262">
        <f>'Data - Verteo'!C15*(Data!$C$5/Data!$C$4)^'Data - Verteo'!C14</f>
        <v>842</v>
      </c>
      <c r="K15" s="56">
        <f>'Data - Verteo'!G15*(Data!$C$5/Data!$C$4)^'Data - Verteo'!G14</f>
        <v>1188</v>
      </c>
      <c r="L15" s="56">
        <f>'Data - Verteo'!L15*(Data!$C$5/Data!$C$4)^'Data - Verteo'!L14</f>
        <v>1342</v>
      </c>
      <c r="M15" s="55">
        <f>'Data - Verteo'!Q15*(Data!$C$5/Data!$C$4)^'Data - Verteo'!Q14</f>
        <v>1747</v>
      </c>
      <c r="N15" s="262">
        <f>'Data - Verteo'!D15*(Data!$C$5/Data!$C$4)^'Data - Verteo'!D14</f>
        <v>933</v>
      </c>
      <c r="O15" s="56">
        <f>'Data - Verteo'!H15*(Data!$C$5/Data!$C$4)^'Data - Verteo'!H14</f>
        <v>1363</v>
      </c>
      <c r="P15" s="56">
        <f>'Data - Verteo'!M15*(Data!$C$5/Data!$C$4)^'Data - Verteo'!M14</f>
        <v>1483</v>
      </c>
      <c r="Q15" s="261">
        <f>'Data - Verteo'!R15*(Data!$C$5/Data!$C$4)^'Data - Verteo'!R14</f>
        <v>1916</v>
      </c>
      <c r="R15" s="262">
        <f>'Data - Verteo'!E15*(Data!$C$5/Data!$C$4)^'Data - Verteo'!E14</f>
        <v>1016</v>
      </c>
      <c r="S15" s="56">
        <f>'Data - Verteo'!I15*(Data!$C$5/Data!$C$4)^'Data - Verteo'!I14</f>
        <v>1458</v>
      </c>
      <c r="T15" s="56">
        <f>'Data - Verteo'!N15*(Data!$C$5/Data!$C$4)^'Data - Verteo'!N14</f>
        <v>1629</v>
      </c>
      <c r="U15" s="261">
        <f>'Data - Verteo'!S15*(Data!$C$5/Data!$C$4)^'Data - Verteo'!S14</f>
        <v>2075</v>
      </c>
      <c r="V15" s="1"/>
      <c r="W15" s="1"/>
      <c r="X15" s="1"/>
      <c r="Y15" s="1"/>
      <c r="Z15" s="1"/>
      <c r="AA15" s="1"/>
      <c r="AI15" s="27"/>
      <c r="AJ15" s="27"/>
      <c r="AK15" s="27"/>
      <c r="AL15" s="27"/>
    </row>
    <row r="16" spans="1:38" s="6" customFormat="1" x14ac:dyDescent="0.25">
      <c r="A16" s="254">
        <v>600</v>
      </c>
      <c r="B16" s="253" t="s">
        <v>23</v>
      </c>
      <c r="C16" s="282">
        <f>Inndata!$F$11</f>
        <v>75</v>
      </c>
      <c r="D16" s="253" t="s">
        <v>24</v>
      </c>
      <c r="E16" s="253">
        <f>Inndata!$F$13</f>
        <v>65</v>
      </c>
      <c r="F16" s="253" t="s">
        <v>1</v>
      </c>
      <c r="G16" s="54"/>
      <c r="H16" s="54"/>
      <c r="I16" s="64"/>
      <c r="J16" s="227">
        <f>'Data - Verteo'!C18*(Data!$C$5/Data!$C$4)^'Data - Verteo'!C17</f>
        <v>1010</v>
      </c>
      <c r="K16" s="54">
        <f>'Data - Verteo'!G18*(Data!$C$5/Data!$C$4)^'Data - Verteo'!G17</f>
        <v>1419</v>
      </c>
      <c r="L16" s="54">
        <f>'Data - Verteo'!L18*(Data!$C$5/Data!$C$4)^'Data - Verteo'!L17</f>
        <v>1594</v>
      </c>
      <c r="M16" s="62">
        <f>'Data - Verteo'!Q18*(Data!$C$5/Data!$C$4)^'Data - Verteo'!Q17</f>
        <v>2080</v>
      </c>
      <c r="N16" s="227">
        <f>'Data - Verteo'!D18*(Data!$C$5/Data!$C$4)^'Data - Verteo'!D17</f>
        <v>1119</v>
      </c>
      <c r="O16" s="54">
        <f>'Data - Verteo'!H18*(Data!$C$5/Data!$C$4)^'Data - Verteo'!H17</f>
        <v>1628</v>
      </c>
      <c r="P16" s="54">
        <f>'Data - Verteo'!M18*(Data!$C$5/Data!$C$4)^'Data - Verteo'!M17</f>
        <v>1761</v>
      </c>
      <c r="Q16" s="64">
        <f>'Data - Verteo'!R18*(Data!$C$5/Data!$C$4)^'Data - Verteo'!R17</f>
        <v>2281</v>
      </c>
      <c r="R16" s="227">
        <f>'Data - Verteo'!E18*(Data!$C$5/Data!$C$4)^'Data - Verteo'!E17</f>
        <v>1219</v>
      </c>
      <c r="S16" s="54">
        <f>'Data - Verteo'!I18*(Data!$C$5/Data!$C$4)^'Data - Verteo'!I17</f>
        <v>1742</v>
      </c>
      <c r="T16" s="54">
        <f>'Data - Verteo'!N18*(Data!$C$5/Data!$C$4)^'Data - Verteo'!N17</f>
        <v>1935</v>
      </c>
      <c r="U16" s="64">
        <f>'Data - Verteo'!S18*(Data!$C$5/Data!$C$4)^'Data - Verteo'!S17</f>
        <v>2471</v>
      </c>
      <c r="V16" s="1"/>
      <c r="W16" s="1"/>
      <c r="X16" s="1"/>
      <c r="Y16" s="1"/>
      <c r="Z16" s="1"/>
      <c r="AA16" s="1"/>
      <c r="AI16" s="27"/>
      <c r="AJ16" s="27"/>
      <c r="AK16" s="27"/>
      <c r="AL16" s="27"/>
    </row>
    <row r="17" spans="1:38" s="6" customFormat="1" x14ac:dyDescent="0.25">
      <c r="A17" s="253">
        <v>700</v>
      </c>
      <c r="B17" s="253" t="s">
        <v>23</v>
      </c>
      <c r="C17" s="282">
        <f>Inndata!$F$11</f>
        <v>75</v>
      </c>
      <c r="D17" s="253" t="s">
        <v>24</v>
      </c>
      <c r="E17" s="253">
        <f>Inndata!$F$13</f>
        <v>65</v>
      </c>
      <c r="F17" s="253" t="s">
        <v>1</v>
      </c>
      <c r="G17" s="47"/>
      <c r="H17" s="47"/>
      <c r="I17" s="58"/>
      <c r="J17" s="57">
        <f>'Data - Verteo'!C21*(Data!$C$5/Data!$C$4)^'Data - Verteo'!C20</f>
        <v>1178</v>
      </c>
      <c r="K17" s="47">
        <f>'Data - Verteo'!G21*(Data!$C$5/Data!$C$4)^'Data - Verteo'!G20</f>
        <v>1651</v>
      </c>
      <c r="L17" s="47">
        <f>'Data - Verteo'!L21*(Data!$C$5/Data!$C$4)^'Data - Verteo'!L20</f>
        <v>1844</v>
      </c>
      <c r="M17" s="276">
        <f>'Data - Verteo'!Q21*(Data!$C$5/Data!$C$4)^'Data - Verteo'!Q20</f>
        <v>2410</v>
      </c>
      <c r="N17" s="57">
        <f>'Data - Verteo'!D21*(Data!$C$5/Data!$C$4)^'Data - Verteo'!D20</f>
        <v>1306</v>
      </c>
      <c r="O17" s="47">
        <f>'Data - Verteo'!H21*(Data!$C$5/Data!$C$4)^'Data - Verteo'!H20</f>
        <v>1894</v>
      </c>
      <c r="P17" s="47">
        <f>'Data - Verteo'!M21*(Data!$C$5/Data!$C$4)^'Data - Verteo'!M20</f>
        <v>2037</v>
      </c>
      <c r="Q17" s="58">
        <f>'Data - Verteo'!R21*(Data!$C$5/Data!$C$4)^'Data - Verteo'!R20</f>
        <v>2644</v>
      </c>
      <c r="R17" s="57">
        <f>'Data - Verteo'!E21*(Data!$C$5/Data!$C$4)^'Data - Verteo'!E20</f>
        <v>1422</v>
      </c>
      <c r="S17" s="47">
        <f>'Data - Verteo'!I21*(Data!$C$5/Data!$C$4)^'Data - Verteo'!I20</f>
        <v>2026</v>
      </c>
      <c r="T17" s="47">
        <f>'Data - Verteo'!N21*(Data!$C$5/Data!$C$4)^'Data - Verteo'!N20</f>
        <v>2238</v>
      </c>
      <c r="U17" s="58">
        <f>'Data - Verteo'!S21*(Data!$C$5/Data!$C$4)^'Data - Verteo'!S20</f>
        <v>2863</v>
      </c>
      <c r="V17" s="1"/>
      <c r="W17" s="1"/>
      <c r="X17" s="1"/>
      <c r="Y17" s="1"/>
      <c r="Z17" s="1"/>
      <c r="AA17" s="1"/>
      <c r="AI17" s="27"/>
      <c r="AJ17" s="27"/>
      <c r="AK17" s="27"/>
      <c r="AL17" s="27"/>
    </row>
    <row r="18" spans="1:38" s="6" customFormat="1" x14ac:dyDescent="0.25">
      <c r="A18" s="69">
        <v>800</v>
      </c>
      <c r="B18" s="255" t="s">
        <v>23</v>
      </c>
      <c r="C18" s="283">
        <f>Inndata!$F$11</f>
        <v>75</v>
      </c>
      <c r="D18" s="255" t="s">
        <v>24</v>
      </c>
      <c r="E18" s="255">
        <f>Inndata!$F$13</f>
        <v>65</v>
      </c>
      <c r="F18" s="255" t="s">
        <v>1</v>
      </c>
      <c r="G18" s="268"/>
      <c r="H18" s="268"/>
      <c r="I18" s="269"/>
      <c r="J18" s="270"/>
      <c r="K18" s="268">
        <f>'Data - Verteo'!G24*(Data!$C$5/Data!$C$4)^'Data - Verteo'!G23</f>
        <v>1882</v>
      </c>
      <c r="L18" s="268">
        <f>'Data - Verteo'!L24*(Data!$C$5/Data!$C$4)^'Data - Verteo'!L23</f>
        <v>2069</v>
      </c>
      <c r="M18" s="277">
        <f>'Data - Verteo'!Q24*(Data!$C$5/Data!$C$4)^'Data - Verteo'!Q23</f>
        <v>2647</v>
      </c>
      <c r="N18" s="270"/>
      <c r="O18" s="268">
        <f>'Data - Verteo'!H24*(Data!$C$5/Data!$C$4)^'Data - Verteo'!H23</f>
        <v>2159</v>
      </c>
      <c r="P18" s="268">
        <f>'Data - Verteo'!M24*(Data!$C$5/Data!$C$4)^'Data - Verteo'!M23</f>
        <v>2274</v>
      </c>
      <c r="Q18" s="269">
        <f>'Data - Verteo'!R24*(Data!$C$5/Data!$C$4)^'Data - Verteo'!R23</f>
        <v>2911</v>
      </c>
      <c r="R18" s="270"/>
      <c r="S18" s="268">
        <f>'Data - Verteo'!I24*(Data!$C$5/Data!$C$4)^'Data - Verteo'!I23</f>
        <v>2311</v>
      </c>
      <c r="T18" s="268">
        <f>'Data - Verteo'!N24*(Data!$C$5/Data!$C$4)^'Data - Verteo'!N23</f>
        <v>2479</v>
      </c>
      <c r="U18" s="269">
        <f>'Data - Verteo'!S24*(Data!$C$5/Data!$C$4)^'Data - Verteo'!S23</f>
        <v>3163</v>
      </c>
      <c r="V18" s="1"/>
      <c r="W18" s="1"/>
      <c r="X18" s="1"/>
      <c r="Y18" s="1"/>
      <c r="Z18" s="1"/>
      <c r="AA18" s="1"/>
      <c r="AI18" s="27"/>
      <c r="AJ18" s="27"/>
      <c r="AK18" s="27"/>
      <c r="AL18" s="27"/>
    </row>
    <row r="19" spans="1:38" s="6" customFormat="1" x14ac:dyDescent="0.25">
      <c r="A19" s="165"/>
      <c r="B19" s="165"/>
      <c r="C19" s="259"/>
      <c r="D19" s="165"/>
      <c r="E19" s="165"/>
      <c r="F19" s="165"/>
      <c r="G19" s="271"/>
      <c r="H19" s="271"/>
      <c r="I19" s="271"/>
      <c r="J19" s="271"/>
      <c r="K19" s="271"/>
      <c r="L19" s="166"/>
      <c r="M19" s="166"/>
      <c r="N19" s="166"/>
      <c r="O19" s="271"/>
      <c r="P19" s="166"/>
      <c r="Q19" s="166"/>
      <c r="R19" s="166"/>
      <c r="S19" s="166"/>
      <c r="T19" s="271"/>
      <c r="U19" s="166"/>
      <c r="V19" s="166"/>
      <c r="W19" s="166"/>
      <c r="X19" s="166"/>
      <c r="Y19" s="166"/>
      <c r="Z19" s="166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s="6" customFormat="1" x14ac:dyDescent="0.25">
      <c r="A20" s="258" t="s">
        <v>22</v>
      </c>
      <c r="B20" s="256"/>
      <c r="C20" s="257"/>
      <c r="D20" s="256"/>
      <c r="E20" s="256"/>
      <c r="F20" s="24"/>
      <c r="G20" s="280"/>
      <c r="H20" s="280"/>
      <c r="I20" s="280"/>
      <c r="J20" s="280"/>
      <c r="K20" s="280"/>
      <c r="L20" s="280"/>
      <c r="M20" s="281"/>
      <c r="N20" s="312">
        <v>2200</v>
      </c>
      <c r="O20" s="312"/>
      <c r="P20" s="312"/>
      <c r="Q20" s="313"/>
      <c r="R20" s="312">
        <v>2400</v>
      </c>
      <c r="S20" s="312"/>
      <c r="T20" s="312"/>
      <c r="U20" s="312"/>
      <c r="V20" s="166"/>
      <c r="W20" s="166"/>
      <c r="X20" s="166"/>
      <c r="Y20" s="166"/>
      <c r="Z20" s="16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s="6" customFormat="1" x14ac:dyDescent="0.25">
      <c r="A21" s="25"/>
      <c r="B21" s="315" t="s">
        <v>9</v>
      </c>
      <c r="C21" s="307"/>
      <c r="D21" s="307"/>
      <c r="E21" s="307"/>
      <c r="F21" s="308"/>
      <c r="G21" s="45"/>
      <c r="H21" s="43"/>
      <c r="I21" s="43"/>
      <c r="J21" s="43"/>
      <c r="K21" s="43"/>
      <c r="L21" s="43"/>
      <c r="M21" s="44"/>
      <c r="N21" s="45">
        <v>10</v>
      </c>
      <c r="O21" s="43">
        <v>20</v>
      </c>
      <c r="P21" s="43">
        <v>21</v>
      </c>
      <c r="Q21" s="43">
        <v>22</v>
      </c>
      <c r="R21" s="45">
        <v>10</v>
      </c>
      <c r="S21" s="43">
        <v>20</v>
      </c>
      <c r="T21" s="43">
        <v>21</v>
      </c>
      <c r="U21" s="46">
        <v>22</v>
      </c>
      <c r="V21" s="166"/>
      <c r="W21" s="166"/>
      <c r="X21" s="166"/>
      <c r="Y21" s="166"/>
      <c r="Z21" s="166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s="6" customFormat="1" ht="15" customHeight="1" x14ac:dyDescent="0.25">
      <c r="A22" s="28" t="s">
        <v>21</v>
      </c>
      <c r="B22" s="316"/>
      <c r="C22" s="317"/>
      <c r="D22" s="317"/>
      <c r="E22" s="317"/>
      <c r="F22" s="318"/>
      <c r="G22" s="264"/>
      <c r="H22" s="265"/>
      <c r="I22" s="265"/>
      <c r="J22" s="265"/>
      <c r="K22" s="265"/>
      <c r="L22" s="265"/>
      <c r="M22" s="274"/>
      <c r="N22" s="266"/>
      <c r="O22" s="267"/>
      <c r="P22" s="267"/>
      <c r="Q22" s="267"/>
      <c r="R22" s="266"/>
      <c r="S22" s="267"/>
      <c r="T22" s="267"/>
      <c r="U22" s="278"/>
      <c r="V22" s="166"/>
      <c r="W22" s="166"/>
      <c r="X22" s="166"/>
      <c r="Y22" s="166"/>
      <c r="Z22" s="166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38" s="6" customFormat="1" x14ac:dyDescent="0.25">
      <c r="A23" s="253">
        <v>300</v>
      </c>
      <c r="B23" s="253" t="s">
        <v>23</v>
      </c>
      <c r="C23" s="282">
        <f>Inndata!$F$11</f>
        <v>75</v>
      </c>
      <c r="D23" s="253" t="s">
        <v>24</v>
      </c>
      <c r="E23" s="253">
        <f>Inndata!$F$13</f>
        <v>65</v>
      </c>
      <c r="F23" s="253" t="s">
        <v>1</v>
      </c>
      <c r="G23" s="65"/>
      <c r="H23" s="65"/>
      <c r="I23" s="65"/>
      <c r="J23" s="65"/>
      <c r="K23" s="65"/>
      <c r="L23" s="65"/>
      <c r="M23" s="275"/>
      <c r="N23" s="263"/>
      <c r="O23" s="65">
        <f>'Data - Verteo'!J9*(Data!$C$5/Data!$C$4)^'Data - Verteo'!J8</f>
        <v>965</v>
      </c>
      <c r="P23" s="65">
        <f>'Data - Verteo'!O9*(Data!$C$5/Data!$C$4)^'Data - Verteo'!O8</f>
        <v>996</v>
      </c>
      <c r="Q23" s="65">
        <f>'Data - Verteo'!T9*(Data!$C$5/Data!$C$4)^'Data - Verteo'!T8</f>
        <v>1287</v>
      </c>
      <c r="R23" s="263"/>
      <c r="S23" s="65">
        <f>'Data - Verteo'!K9*(Data!$C$5/Data!$C$4)^'Data - Verteo'!K8</f>
        <v>1016</v>
      </c>
      <c r="T23" s="65">
        <f>'Data - Verteo'!P9*(Data!$C$5/Data!$C$4)^'Data - Verteo'!P8</f>
        <v>1057</v>
      </c>
      <c r="U23" s="260">
        <f>'Data - Verteo'!U9*(Data!$C$5/Data!$C$4)^'Data - Verteo'!U8</f>
        <v>1375</v>
      </c>
      <c r="V23" s="166"/>
      <c r="W23" s="166"/>
      <c r="X23" s="166"/>
      <c r="Y23" s="166"/>
      <c r="Z23" s="16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6" customFormat="1" x14ac:dyDescent="0.25">
      <c r="A24" s="254">
        <v>400</v>
      </c>
      <c r="B24" s="253" t="s">
        <v>23</v>
      </c>
      <c r="C24" s="282">
        <f>Inndata!$F$11</f>
        <v>75</v>
      </c>
      <c r="D24" s="253" t="s">
        <v>24</v>
      </c>
      <c r="E24" s="253">
        <f>Inndata!$F$13</f>
        <v>65</v>
      </c>
      <c r="F24" s="253" t="s">
        <v>1</v>
      </c>
      <c r="G24" s="54"/>
      <c r="H24" s="54"/>
      <c r="I24" s="54"/>
      <c r="J24" s="54"/>
      <c r="K24" s="54"/>
      <c r="L24" s="54"/>
      <c r="M24" s="62"/>
      <c r="N24" s="227">
        <f>'Data - Verteo'!F12*(Data!$C$5/Data!$C$4)^'Data - Verteo'!F11</f>
        <v>903</v>
      </c>
      <c r="O24" s="54">
        <f>'Data - Verteo'!J12*(Data!$C$5/Data!$C$4)^'Data - Verteo'!J11</f>
        <v>1274</v>
      </c>
      <c r="P24" s="54">
        <f>'Data - Verteo'!O12*(Data!$C$5/Data!$C$4)^'Data - Verteo'!O11</f>
        <v>1442</v>
      </c>
      <c r="Q24" s="54">
        <f>'Data - Verteo'!T12*(Data!$C$5/Data!$C$4)^'Data - Verteo'!T11</f>
        <v>1797</v>
      </c>
      <c r="R24" s="227"/>
      <c r="S24" s="54">
        <f>'Data - Verteo'!K12*(Data!$C$5/Data!$C$4)^'Data - Verteo'!K11</f>
        <v>1341</v>
      </c>
      <c r="T24" s="54">
        <f>'Data - Verteo'!P12*(Data!$C$5/Data!$C$4)^'Data - Verteo'!P11</f>
        <v>1554</v>
      </c>
      <c r="U24" s="64">
        <f>'Data - Verteo'!U12*(Data!$C$5/Data!$C$4)^'Data - Verteo'!U11</f>
        <v>1824</v>
      </c>
      <c r="V24" s="166"/>
      <c r="W24" s="166"/>
      <c r="X24" s="166"/>
      <c r="Y24" s="166"/>
      <c r="Z24" s="16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6" customFormat="1" x14ac:dyDescent="0.25">
      <c r="A25" s="253">
        <v>500</v>
      </c>
      <c r="B25" s="253" t="s">
        <v>23</v>
      </c>
      <c r="C25" s="282">
        <f>Inndata!$F$11</f>
        <v>75</v>
      </c>
      <c r="D25" s="253" t="s">
        <v>24</v>
      </c>
      <c r="E25" s="253">
        <f>Inndata!$F$13</f>
        <v>65</v>
      </c>
      <c r="F25" s="253" t="s">
        <v>1</v>
      </c>
      <c r="G25" s="56"/>
      <c r="H25" s="56"/>
      <c r="I25" s="56"/>
      <c r="J25" s="56"/>
      <c r="K25" s="56"/>
      <c r="L25" s="56"/>
      <c r="M25" s="55"/>
      <c r="N25" s="262">
        <f>'Data - Verteo'!F15*(Data!$C$5/Data!$C$4)^'Data - Verteo'!F14</f>
        <v>1129</v>
      </c>
      <c r="O25" s="56">
        <f>'Data - Verteo'!J15*(Data!$C$5/Data!$C$4)^'Data - Verteo'!J14</f>
        <v>1582</v>
      </c>
      <c r="P25" s="56">
        <f>'Data - Verteo'!O15*(Data!$C$5/Data!$C$4)^'Data - Verteo'!O14</f>
        <v>1781</v>
      </c>
      <c r="Q25" s="56">
        <f>'Data - Verteo'!T15*(Data!$C$5/Data!$C$4)^'Data - Verteo'!T14</f>
        <v>2224</v>
      </c>
      <c r="R25" s="262"/>
      <c r="S25" s="56">
        <f>'Data - Verteo'!K15*(Data!$C$5/Data!$C$4)^'Data - Verteo'!K14</f>
        <v>1665</v>
      </c>
      <c r="T25" s="56">
        <f>'Data - Verteo'!P15*(Data!$C$5/Data!$C$4)^'Data - Verteo'!P14</f>
        <v>1919</v>
      </c>
      <c r="U25" s="261">
        <f>'Data - Verteo'!U15*(Data!$C$5/Data!$C$4)^'Data - Verteo'!U14</f>
        <v>2275</v>
      </c>
      <c r="V25" s="166"/>
      <c r="W25" s="166"/>
      <c r="X25" s="166"/>
      <c r="Y25" s="166"/>
      <c r="Z25" s="16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6" customFormat="1" x14ac:dyDescent="0.25">
      <c r="A26" s="254">
        <v>600</v>
      </c>
      <c r="B26" s="253" t="s">
        <v>23</v>
      </c>
      <c r="C26" s="282">
        <f>Inndata!$F$11</f>
        <v>75</v>
      </c>
      <c r="D26" s="253" t="s">
        <v>24</v>
      </c>
      <c r="E26" s="253">
        <f>Inndata!$F$13</f>
        <v>65</v>
      </c>
      <c r="F26" s="253" t="s">
        <v>1</v>
      </c>
      <c r="G26" s="54"/>
      <c r="H26" s="54"/>
      <c r="I26" s="54"/>
      <c r="J26" s="54"/>
      <c r="K26" s="54"/>
      <c r="L26" s="54"/>
      <c r="M26" s="62"/>
      <c r="N26" s="227">
        <f>'Data - Verteo'!F18*(Data!$C$5/Data!$C$4)^'Data - Verteo'!F17</f>
        <v>1355</v>
      </c>
      <c r="O26" s="54">
        <f>'Data - Verteo'!J18*(Data!$C$5/Data!$C$4)^'Data - Verteo'!J17</f>
        <v>1890</v>
      </c>
      <c r="P26" s="54">
        <f>'Data - Verteo'!O18*(Data!$C$5/Data!$C$4)^'Data - Verteo'!O17</f>
        <v>2116</v>
      </c>
      <c r="Q26" s="54">
        <f>'Data - Verteo'!T18*(Data!$C$5/Data!$C$4)^'Data - Verteo'!T17</f>
        <v>2648</v>
      </c>
      <c r="R26" s="227"/>
      <c r="S26" s="54">
        <f>'Data - Verteo'!K18*(Data!$C$5/Data!$C$4)^'Data - Verteo'!K17</f>
        <v>1990</v>
      </c>
      <c r="T26" s="54">
        <f>'Data - Verteo'!P18*(Data!$C$5/Data!$C$4)^'Data - Verteo'!P17</f>
        <v>2149</v>
      </c>
      <c r="U26" s="64">
        <f>'Data - Verteo'!U18*(Data!$C$5/Data!$C$4)^'Data - Verteo'!U17</f>
        <v>2727</v>
      </c>
      <c r="V26" s="166"/>
      <c r="W26" s="166"/>
      <c r="X26" s="166"/>
      <c r="Y26" s="166"/>
      <c r="Z26" s="16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6" customFormat="1" x14ac:dyDescent="0.25">
      <c r="A27" s="253">
        <v>700</v>
      </c>
      <c r="B27" s="253" t="s">
        <v>23</v>
      </c>
      <c r="C27" s="282">
        <f>Inndata!$F$11</f>
        <v>75</v>
      </c>
      <c r="D27" s="253" t="s">
        <v>24</v>
      </c>
      <c r="E27" s="253">
        <f>Inndata!$F$13</f>
        <v>65</v>
      </c>
      <c r="F27" s="253" t="s">
        <v>1</v>
      </c>
      <c r="G27" s="47"/>
      <c r="H27" s="47"/>
      <c r="I27" s="47"/>
      <c r="J27" s="47"/>
      <c r="K27" s="47"/>
      <c r="L27" s="47"/>
      <c r="M27" s="276"/>
      <c r="N27" s="57">
        <f>'Data - Verteo'!F21*(Data!$C$5/Data!$C$4)^'Data - Verteo'!F20</f>
        <v>1581</v>
      </c>
      <c r="O27" s="47">
        <f>'Data - Verteo'!J21*(Data!$C$5/Data!$C$4)^'Data - Verteo'!J20</f>
        <v>2199</v>
      </c>
      <c r="P27" s="47">
        <f>'Data - Verteo'!O21*(Data!$C$5/Data!$C$4)^'Data - Verteo'!O20</f>
        <v>2447</v>
      </c>
      <c r="Q27" s="47">
        <f>'Data - Verteo'!T21*(Data!$C$5/Data!$C$4)^'Data - Verteo'!T20</f>
        <v>3069</v>
      </c>
      <c r="R27" s="57"/>
      <c r="S27" s="47">
        <f>'Data - Verteo'!K21*(Data!$C$5/Data!$C$4)^'Data - Verteo'!K20</f>
        <v>2315</v>
      </c>
      <c r="T27" s="47">
        <f>'Data - Verteo'!P21*(Data!$C$5/Data!$C$4)^'Data - Verteo'!P20</f>
        <v>2521</v>
      </c>
      <c r="U27" s="58">
        <f>'Data - Verteo'!U21*(Data!$C$5/Data!$C$4)^'Data - Verteo'!U20</f>
        <v>3181</v>
      </c>
      <c r="V27" s="166"/>
      <c r="W27" s="166"/>
      <c r="X27" s="166"/>
      <c r="Y27" s="166"/>
      <c r="Z27" s="16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6" customFormat="1" x14ac:dyDescent="0.25">
      <c r="A28" s="69">
        <v>800</v>
      </c>
      <c r="B28" s="255" t="s">
        <v>23</v>
      </c>
      <c r="C28" s="283">
        <f>Inndata!$F$11</f>
        <v>75</v>
      </c>
      <c r="D28" s="255" t="s">
        <v>24</v>
      </c>
      <c r="E28" s="255">
        <f>Inndata!$F$13</f>
        <v>65</v>
      </c>
      <c r="F28" s="255" t="s">
        <v>1</v>
      </c>
      <c r="G28" s="268"/>
      <c r="H28" s="268"/>
      <c r="I28" s="268"/>
      <c r="J28" s="268"/>
      <c r="K28" s="268"/>
      <c r="L28" s="268"/>
      <c r="M28" s="277"/>
      <c r="N28" s="270"/>
      <c r="O28" s="268">
        <f>'Data - Verteo'!J24*(Data!$C$5/Data!$C$4)^'Data - Verteo'!J23</f>
        <v>2507</v>
      </c>
      <c r="P28" s="268">
        <f>'Data - Verteo'!O24*(Data!$C$5/Data!$C$4)^'Data - Verteo'!O23</f>
        <v>2686</v>
      </c>
      <c r="Q28" s="268">
        <f>'Data - Verteo'!T24*(Data!$C$5/Data!$C$4)^'Data - Verteo'!T23</f>
        <v>3405</v>
      </c>
      <c r="R28" s="270"/>
      <c r="S28" s="268">
        <f>'Data - Verteo'!K24*(Data!$C$5/Data!$C$4)^'Data - Verteo'!K23</f>
        <v>2639</v>
      </c>
      <c r="T28" s="268">
        <f>'Data - Verteo'!P24*(Data!$C$5/Data!$C$4)^'Data - Verteo'!P23</f>
        <v>2895</v>
      </c>
      <c r="U28" s="269">
        <f>'Data - Verteo'!U24*(Data!$C$5/Data!$C$4)^'Data - Verteo'!U23</f>
        <v>3636</v>
      </c>
      <c r="V28" s="166"/>
      <c r="W28" s="166"/>
      <c r="X28" s="166"/>
      <c r="Y28" s="166"/>
      <c r="Z28" s="16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6" customFormat="1" x14ac:dyDescent="0.25">
      <c r="A29" s="165"/>
      <c r="B29" s="165"/>
      <c r="C29" s="259"/>
      <c r="D29" s="165"/>
      <c r="E29" s="165"/>
      <c r="F29" s="165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6" customFormat="1" x14ac:dyDescent="0.25">
      <c r="A30" s="165"/>
      <c r="B30" s="165"/>
      <c r="C30" s="259"/>
      <c r="D30" s="165"/>
      <c r="E30" s="165"/>
      <c r="F30" s="165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s="6" customFormat="1" x14ac:dyDescent="0.25">
      <c r="A31" s="284" t="s">
        <v>113</v>
      </c>
      <c r="B31" s="165"/>
      <c r="C31" s="259"/>
      <c r="D31" s="165"/>
      <c r="E31" s="165"/>
      <c r="F31" s="165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1:38" s="6" customFormat="1" x14ac:dyDescent="0.25">
      <c r="A32" s="258" t="s">
        <v>22</v>
      </c>
      <c r="B32" s="256"/>
      <c r="C32" s="257"/>
      <c r="D32" s="256"/>
      <c r="E32" s="256"/>
      <c r="F32" s="24"/>
      <c r="G32" s="280"/>
      <c r="H32" s="280"/>
      <c r="I32" s="280"/>
      <c r="J32" s="314">
        <v>1600</v>
      </c>
      <c r="K32" s="312"/>
      <c r="L32" s="312"/>
      <c r="M32" s="313"/>
      <c r="N32" s="314">
        <v>1800</v>
      </c>
      <c r="O32" s="312"/>
      <c r="P32" s="312"/>
      <c r="Q32" s="313"/>
      <c r="R32" s="312">
        <v>2000</v>
      </c>
      <c r="S32" s="312"/>
      <c r="T32" s="312"/>
      <c r="U32" s="312"/>
      <c r="AI32" s="27"/>
      <c r="AJ32" s="27"/>
      <c r="AK32" s="27"/>
      <c r="AL32" s="27"/>
    </row>
    <row r="33" spans="1:38" s="6" customFormat="1" x14ac:dyDescent="0.25">
      <c r="A33" s="25"/>
      <c r="B33" s="315" t="s">
        <v>9</v>
      </c>
      <c r="C33" s="307"/>
      <c r="D33" s="307"/>
      <c r="E33" s="307"/>
      <c r="F33" s="308"/>
      <c r="G33" s="45"/>
      <c r="H33" s="43"/>
      <c r="I33" s="43"/>
      <c r="J33" s="45">
        <v>10</v>
      </c>
      <c r="K33" s="43">
        <v>20</v>
      </c>
      <c r="L33" s="43">
        <v>21</v>
      </c>
      <c r="M33" s="43">
        <v>22</v>
      </c>
      <c r="N33" s="45">
        <v>10</v>
      </c>
      <c r="O33" s="43">
        <v>20</v>
      </c>
      <c r="P33" s="43">
        <v>21</v>
      </c>
      <c r="Q33" s="43">
        <v>22</v>
      </c>
      <c r="R33" s="45">
        <v>10</v>
      </c>
      <c r="S33" s="43">
        <v>20</v>
      </c>
      <c r="T33" s="43">
        <v>21</v>
      </c>
      <c r="U33" s="43">
        <v>22</v>
      </c>
      <c r="AI33" s="27"/>
      <c r="AJ33" s="27"/>
      <c r="AK33" s="27"/>
      <c r="AL33" s="27"/>
    </row>
    <row r="34" spans="1:38" s="6" customFormat="1" x14ac:dyDescent="0.25">
      <c r="A34" s="279" t="s">
        <v>21</v>
      </c>
      <c r="B34" s="316"/>
      <c r="C34" s="317"/>
      <c r="D34" s="317"/>
      <c r="E34" s="317"/>
      <c r="F34" s="318"/>
      <c r="G34" s="264"/>
      <c r="H34" s="265"/>
      <c r="I34" s="265"/>
      <c r="J34" s="266"/>
      <c r="K34" s="267"/>
      <c r="L34" s="267"/>
      <c r="M34" s="267"/>
      <c r="N34" s="266"/>
      <c r="O34" s="267"/>
      <c r="P34" s="267"/>
      <c r="Q34" s="267"/>
      <c r="R34" s="266"/>
      <c r="S34" s="267"/>
      <c r="T34" s="267"/>
      <c r="U34" s="267"/>
      <c r="AI34" s="27"/>
      <c r="AJ34" s="27"/>
      <c r="AK34" s="27"/>
      <c r="AL34" s="27"/>
    </row>
    <row r="35" spans="1:38" s="6" customFormat="1" x14ac:dyDescent="0.25">
      <c r="A35" s="253">
        <v>300</v>
      </c>
      <c r="B35" s="253" t="s">
        <v>23</v>
      </c>
      <c r="C35" s="282">
        <f>Inndata!$F$11</f>
        <v>75</v>
      </c>
      <c r="D35" s="253" t="s">
        <v>24</v>
      </c>
      <c r="E35" s="253">
        <f>Inndata!$F$13</f>
        <v>65</v>
      </c>
      <c r="F35" s="253" t="s">
        <v>1</v>
      </c>
      <c r="G35" s="65"/>
      <c r="H35" s="65"/>
      <c r="I35" s="65"/>
      <c r="J35" s="263"/>
      <c r="K35" s="65">
        <f>'Data - Verteo'!G31*(Data!$C$5/Data!$C$4)^'Data - Verteo'!G30</f>
        <v>658</v>
      </c>
      <c r="L35" s="65">
        <f>'Data - Verteo'!L31*(Data!$C$5/Data!$C$4)^'Data - Verteo'!L30</f>
        <v>698</v>
      </c>
      <c r="M35" s="260">
        <f>'Data - Verteo'!Q31*(Data!$C$5/Data!$C$4)^'Data - Verteo'!Q30</f>
        <v>925</v>
      </c>
      <c r="N35" s="263"/>
      <c r="O35" s="65">
        <f>'Data - Verteo'!H31*(Data!$C$5/Data!$C$4)^'Data - Verteo'!H30</f>
        <v>757</v>
      </c>
      <c r="P35" s="65">
        <f>'Data - Verteo'!M31*(Data!$C$5/Data!$C$4)^'Data - Verteo'!M30</f>
        <v>764</v>
      </c>
      <c r="Q35" s="260">
        <f>'Data - Verteo'!R31*(Data!$C$5/Data!$C$4)^'Data - Verteo'!R30</f>
        <v>1018</v>
      </c>
      <c r="R35" s="263"/>
      <c r="S35" s="65">
        <f>'Data - Verteo'!I31*(Data!$C$5/Data!$C$4)^'Data - Verteo'!I30</f>
        <v>819</v>
      </c>
      <c r="T35" s="65">
        <f>'Data - Verteo'!N31*(Data!$C$5/Data!$C$4)^'Data - Verteo'!N30</f>
        <v>830</v>
      </c>
      <c r="U35" s="65">
        <f>'Data - Verteo'!S31*(Data!$C$5/Data!$C$4)^'Data - Verteo'!S30</f>
        <v>1106</v>
      </c>
      <c r="AI35" s="27"/>
      <c r="AJ35" s="27"/>
      <c r="AK35" s="27"/>
      <c r="AL35" s="27"/>
    </row>
    <row r="36" spans="1:38" s="6" customFormat="1" x14ac:dyDescent="0.25">
      <c r="A36" s="254">
        <v>400</v>
      </c>
      <c r="B36" s="253" t="s">
        <v>23</v>
      </c>
      <c r="C36" s="282">
        <f>Inndata!$F$11</f>
        <v>75</v>
      </c>
      <c r="D36" s="253" t="s">
        <v>24</v>
      </c>
      <c r="E36" s="253">
        <f>Inndata!$F$13</f>
        <v>65</v>
      </c>
      <c r="F36" s="253" t="s">
        <v>1</v>
      </c>
      <c r="G36" s="54"/>
      <c r="H36" s="54"/>
      <c r="I36" s="54"/>
      <c r="J36" s="227"/>
      <c r="K36" s="54">
        <f>'Data - Verteo'!G34*(Data!$C$5/Data!$C$4)^'Data - Verteo'!G33</f>
        <v>868</v>
      </c>
      <c r="L36" s="54">
        <f>'Data - Verteo'!L34*(Data!$C$5/Data!$C$4)^'Data - Verteo'!L33</f>
        <v>1018</v>
      </c>
      <c r="M36" s="64">
        <f>'Data - Verteo'!Q34*(Data!$C$5/Data!$C$4)^'Data - Verteo'!Q33</f>
        <v>1324</v>
      </c>
      <c r="N36" s="227"/>
      <c r="O36" s="54">
        <f>'Data - Verteo'!H34*(Data!$C$5/Data!$C$4)^'Data - Verteo'!H33</f>
        <v>986</v>
      </c>
      <c r="P36" s="54">
        <f>'Data - Verteo'!M34*(Data!$C$5/Data!$C$4)^'Data - Verteo'!M33</f>
        <v>1117</v>
      </c>
      <c r="Q36" s="64">
        <f>'Data - Verteo'!R34*(Data!$C$5/Data!$C$4)^'Data - Verteo'!R33</f>
        <v>1453</v>
      </c>
      <c r="R36" s="227"/>
      <c r="S36" s="54">
        <f>'Data - Verteo'!I34*(Data!$C$5/Data!$C$4)^'Data - Verteo'!I33</f>
        <v>1081</v>
      </c>
      <c r="T36" s="54">
        <f>'Data - Verteo'!N34*(Data!$C$5/Data!$C$4)^'Data - Verteo'!N33</f>
        <v>1209</v>
      </c>
      <c r="U36" s="54">
        <f>'Data - Verteo'!S34*(Data!$C$5/Data!$C$4)^'Data - Verteo'!S33</f>
        <v>1576</v>
      </c>
      <c r="AI36" s="27"/>
      <c r="AJ36" s="27"/>
      <c r="AK36" s="27"/>
      <c r="AL36" s="27"/>
    </row>
    <row r="37" spans="1:38" s="6" customFormat="1" x14ac:dyDescent="0.25">
      <c r="A37" s="253">
        <v>500</v>
      </c>
      <c r="B37" s="253" t="s">
        <v>23</v>
      </c>
      <c r="C37" s="282">
        <f>Inndata!$F$11</f>
        <v>75</v>
      </c>
      <c r="D37" s="253" t="s">
        <v>24</v>
      </c>
      <c r="E37" s="253">
        <f>Inndata!$F$13</f>
        <v>65</v>
      </c>
      <c r="F37" s="253" t="s">
        <v>1</v>
      </c>
      <c r="G37" s="56"/>
      <c r="H37" s="56"/>
      <c r="I37" s="56"/>
      <c r="J37" s="262"/>
      <c r="K37" s="56">
        <f>'Data - Verteo'!G37*(Data!$C$5/Data!$C$4)^'Data - Verteo'!G36</f>
        <v>1078</v>
      </c>
      <c r="L37" s="56">
        <f>'Data - Verteo'!L37*(Data!$C$5/Data!$C$4)^'Data - Verteo'!L36</f>
        <v>1254</v>
      </c>
      <c r="M37" s="261">
        <f>'Data - Verteo'!Q37*(Data!$C$5/Data!$C$4)^'Data - Verteo'!Q36</f>
        <v>1638</v>
      </c>
      <c r="N37" s="262"/>
      <c r="O37" s="56">
        <f>'Data - Verteo'!H37*(Data!$C$5/Data!$C$4)^'Data - Verteo'!H36</f>
        <v>1225</v>
      </c>
      <c r="P37" s="56">
        <f>'Data - Verteo'!M37*(Data!$C$5/Data!$C$4)^'Data - Verteo'!M36</f>
        <v>1376</v>
      </c>
      <c r="Q37" s="261">
        <f>'Data - Verteo'!R37*(Data!$C$5/Data!$C$4)^'Data - Verteo'!R36</f>
        <v>1798</v>
      </c>
      <c r="R37" s="262"/>
      <c r="S37" s="56">
        <f>'Data - Verteo'!I37*(Data!$C$5/Data!$C$4)^'Data - Verteo'!I36</f>
        <v>1343</v>
      </c>
      <c r="T37" s="56">
        <f>'Data - Verteo'!N37*(Data!$C$5/Data!$C$4)^'Data - Verteo'!N36</f>
        <v>1489</v>
      </c>
      <c r="U37" s="56">
        <f>'Data - Verteo'!S37*(Data!$C$5/Data!$C$4)^'Data - Verteo'!S36</f>
        <v>1950</v>
      </c>
      <c r="AI37" s="27"/>
      <c r="AJ37" s="27"/>
      <c r="AK37" s="27"/>
      <c r="AL37" s="27"/>
    </row>
    <row r="38" spans="1:38" s="6" customFormat="1" ht="15" customHeight="1" x14ac:dyDescent="0.25">
      <c r="A38" s="254">
        <v>600</v>
      </c>
      <c r="B38" s="253" t="s">
        <v>23</v>
      </c>
      <c r="C38" s="282">
        <f>Inndata!$F$11</f>
        <v>75</v>
      </c>
      <c r="D38" s="253" t="s">
        <v>24</v>
      </c>
      <c r="E38" s="253">
        <f>Inndata!$F$13</f>
        <v>65</v>
      </c>
      <c r="F38" s="253" t="s">
        <v>1</v>
      </c>
      <c r="G38" s="54"/>
      <c r="H38" s="54"/>
      <c r="I38" s="54"/>
      <c r="J38" s="227"/>
      <c r="K38" s="54">
        <f>'Data - Verteo'!G40*(Data!$C$5/Data!$C$4)^'Data - Verteo'!G39</f>
        <v>1289</v>
      </c>
      <c r="L38" s="54">
        <f>'Data - Verteo'!L40*(Data!$C$5/Data!$C$4)^'Data - Verteo'!L39</f>
        <v>1487</v>
      </c>
      <c r="M38" s="64">
        <f>'Data - Verteo'!Q40*(Data!$C$5/Data!$C$4)^'Data - Verteo'!Q39</f>
        <v>1950</v>
      </c>
      <c r="N38" s="227"/>
      <c r="O38" s="54">
        <f>'Data - Verteo'!H40*(Data!$C$5/Data!$C$4)^'Data - Verteo'!H39</f>
        <v>1464</v>
      </c>
      <c r="P38" s="54">
        <f>'Data - Verteo'!M40*(Data!$C$5/Data!$C$4)^'Data - Verteo'!M39</f>
        <v>1632</v>
      </c>
      <c r="Q38" s="64">
        <f>'Data - Verteo'!R40*(Data!$C$5/Data!$C$4)^'Data - Verteo'!R39</f>
        <v>2140</v>
      </c>
      <c r="R38" s="227"/>
      <c r="S38" s="54">
        <f>'Data - Verteo'!I40*(Data!$C$5/Data!$C$4)^'Data - Verteo'!I39</f>
        <v>1604</v>
      </c>
      <c r="T38" s="54">
        <f>'Data - Verteo'!N40*(Data!$C$5/Data!$C$4)^'Data - Verteo'!N39</f>
        <v>1766</v>
      </c>
      <c r="U38" s="54">
        <f>'Data - Verteo'!S40*(Data!$C$5/Data!$C$4)^'Data - Verteo'!S39</f>
        <v>2321</v>
      </c>
      <c r="AI38" s="27"/>
      <c r="AJ38" s="27"/>
      <c r="AK38" s="27"/>
      <c r="AL38" s="27"/>
    </row>
    <row r="39" spans="1:38" s="6" customFormat="1" ht="15" customHeight="1" x14ac:dyDescent="0.25">
      <c r="A39" s="253">
        <v>700</v>
      </c>
      <c r="B39" s="253" t="s">
        <v>23</v>
      </c>
      <c r="C39" s="282">
        <f>Inndata!$F$11</f>
        <v>75</v>
      </c>
      <c r="D39" s="253" t="s">
        <v>24</v>
      </c>
      <c r="E39" s="253">
        <f>Inndata!$F$13</f>
        <v>65</v>
      </c>
      <c r="F39" s="253" t="s">
        <v>1</v>
      </c>
      <c r="G39" s="47"/>
      <c r="H39" s="47"/>
      <c r="I39" s="47"/>
      <c r="J39" s="57"/>
      <c r="K39" s="47">
        <f>'Data - Verteo'!G43*(Data!$C$5/Data!$C$4)^'Data - Verteo'!G42</f>
        <v>1499</v>
      </c>
      <c r="L39" s="47">
        <f>'Data - Verteo'!L43*(Data!$C$5/Data!$C$4)^'Data - Verteo'!L42</f>
        <v>1718</v>
      </c>
      <c r="M39" s="58">
        <f>'Data - Verteo'!Q43*(Data!$C$5/Data!$C$4)^'Data - Verteo'!Q42</f>
        <v>2259</v>
      </c>
      <c r="N39" s="57"/>
      <c r="O39" s="47">
        <f>'Data - Verteo'!H43*(Data!$C$5/Data!$C$4)^'Data - Verteo'!H42</f>
        <v>1703</v>
      </c>
      <c r="P39" s="47">
        <f>'Data - Verteo'!M43*(Data!$C$5/Data!$C$4)^'Data - Verteo'!M42</f>
        <v>1885</v>
      </c>
      <c r="Q39" s="58">
        <f>'Data - Verteo'!R43*(Data!$C$5/Data!$C$4)^'Data - Verteo'!R42</f>
        <v>2480</v>
      </c>
      <c r="R39" s="57"/>
      <c r="S39" s="47">
        <f>'Data - Verteo'!I43*(Data!$C$5/Data!$C$4)^'Data - Verteo'!I42</f>
        <v>1866</v>
      </c>
      <c r="T39" s="47">
        <f>'Data - Verteo'!N43*(Data!$C$5/Data!$C$4)^'Data - Verteo'!N42</f>
        <v>2040</v>
      </c>
      <c r="U39" s="47">
        <f>'Data - Verteo'!S43*(Data!$C$5/Data!$C$4)^'Data - Verteo'!S42</f>
        <v>2689</v>
      </c>
      <c r="AI39" s="27"/>
      <c r="AJ39" s="27"/>
      <c r="AK39" s="27"/>
      <c r="AL39" s="27"/>
    </row>
    <row r="40" spans="1:38" s="6" customFormat="1" x14ac:dyDescent="0.25">
      <c r="A40" s="69">
        <v>800</v>
      </c>
      <c r="B40" s="255" t="s">
        <v>23</v>
      </c>
      <c r="C40" s="283">
        <f>Inndata!$F$11</f>
        <v>75</v>
      </c>
      <c r="D40" s="255" t="s">
        <v>24</v>
      </c>
      <c r="E40" s="255">
        <f>Inndata!$F$13</f>
        <v>65</v>
      </c>
      <c r="F40" s="255" t="s">
        <v>1</v>
      </c>
      <c r="G40" s="268"/>
      <c r="H40" s="268"/>
      <c r="I40" s="268"/>
      <c r="J40" s="270"/>
      <c r="K40" s="268">
        <f>'Data - Verteo'!G46*(Data!$C$5/Data!$C$4)^'Data - Verteo'!G45</f>
        <v>1709</v>
      </c>
      <c r="L40" s="268">
        <f>'Data - Verteo'!L46*(Data!$C$5/Data!$C$4)^'Data - Verteo'!L45</f>
        <v>1867</v>
      </c>
      <c r="M40" s="269">
        <f>'Data - Verteo'!Q46*(Data!$C$5/Data!$C$4)^'Data - Verteo'!Q45</f>
        <v>2528</v>
      </c>
      <c r="N40" s="270"/>
      <c r="O40" s="268">
        <f>'Data - Verteo'!H46*(Data!$C$5/Data!$C$4)^'Data - Verteo'!H45</f>
        <v>1941</v>
      </c>
      <c r="P40" s="268">
        <f>'Data - Verteo'!M46*(Data!$C$5/Data!$C$4)^'Data - Verteo'!M45</f>
        <v>2043</v>
      </c>
      <c r="Q40" s="269">
        <f>'Data - Verteo'!R46*(Data!$C$5/Data!$C$4)^'Data - Verteo'!R45</f>
        <v>2781</v>
      </c>
      <c r="R40" s="270"/>
      <c r="S40" s="268">
        <f>'Data - Verteo'!I46*(Data!$C$5/Data!$C$4)^'Data - Verteo'!I45</f>
        <v>2128</v>
      </c>
      <c r="T40" s="268">
        <f>'Data - Verteo'!N46*(Data!$C$5/Data!$C$4)^'Data - Verteo'!N45</f>
        <v>2221</v>
      </c>
      <c r="U40" s="268">
        <f>'Data - Verteo'!S46*(Data!$C$5/Data!$C$4)^'Data - Verteo'!S45</f>
        <v>3023</v>
      </c>
      <c r="AI40" s="27"/>
      <c r="AJ40" s="27"/>
      <c r="AK40" s="27"/>
      <c r="AL40" s="27"/>
    </row>
    <row r="42" spans="1:38" x14ac:dyDescent="0.25">
      <c r="A42" s="258" t="s">
        <v>22</v>
      </c>
      <c r="B42" s="256"/>
      <c r="C42" s="257"/>
      <c r="D42" s="256"/>
      <c r="E42" s="256"/>
      <c r="F42" s="24"/>
      <c r="G42" s="280"/>
      <c r="H42" s="280"/>
      <c r="I42" s="280"/>
      <c r="J42" s="280"/>
      <c r="K42" s="280"/>
      <c r="L42" s="280"/>
      <c r="M42" s="280"/>
      <c r="N42" s="314">
        <v>2200</v>
      </c>
      <c r="O42" s="312"/>
      <c r="P42" s="312"/>
      <c r="Q42" s="313"/>
      <c r="R42" s="312">
        <v>2400</v>
      </c>
      <c r="S42" s="312"/>
      <c r="T42" s="312"/>
      <c r="U42" s="312"/>
    </row>
    <row r="43" spans="1:38" ht="15" customHeight="1" x14ac:dyDescent="0.25">
      <c r="A43" s="25"/>
      <c r="B43" s="315" t="s">
        <v>9</v>
      </c>
      <c r="C43" s="307"/>
      <c r="D43" s="307"/>
      <c r="E43" s="307"/>
      <c r="F43" s="308"/>
      <c r="G43" s="45"/>
      <c r="H43" s="43"/>
      <c r="I43" s="43"/>
      <c r="J43" s="43"/>
      <c r="K43" s="43"/>
      <c r="L43" s="43"/>
      <c r="M43" s="43"/>
      <c r="N43" s="45">
        <v>10</v>
      </c>
      <c r="O43" s="43">
        <v>20</v>
      </c>
      <c r="P43" s="43">
        <v>21</v>
      </c>
      <c r="Q43" s="43">
        <v>22</v>
      </c>
      <c r="R43" s="45">
        <v>10</v>
      </c>
      <c r="S43" s="43">
        <v>20</v>
      </c>
      <c r="T43" s="43">
        <v>21</v>
      </c>
      <c r="U43" s="43">
        <v>22</v>
      </c>
    </row>
    <row r="44" spans="1:38" x14ac:dyDescent="0.25">
      <c r="A44" s="279" t="s">
        <v>21</v>
      </c>
      <c r="B44" s="316"/>
      <c r="C44" s="317"/>
      <c r="D44" s="317"/>
      <c r="E44" s="317"/>
      <c r="F44" s="318"/>
      <c r="G44" s="264"/>
      <c r="H44" s="265"/>
      <c r="I44" s="265"/>
      <c r="J44" s="265"/>
      <c r="K44" s="265"/>
      <c r="L44" s="265"/>
      <c r="M44" s="265"/>
      <c r="N44" s="266"/>
      <c r="O44" s="267"/>
      <c r="P44" s="267"/>
      <c r="Q44" s="267"/>
      <c r="R44" s="266"/>
      <c r="S44" s="267"/>
      <c r="T44" s="267"/>
      <c r="U44" s="267"/>
    </row>
    <row r="45" spans="1:38" x14ac:dyDescent="0.25">
      <c r="A45" s="253">
        <v>300</v>
      </c>
      <c r="B45" s="253" t="s">
        <v>23</v>
      </c>
      <c r="C45" s="282">
        <f>Inndata!$F$11</f>
        <v>75</v>
      </c>
      <c r="D45" s="253" t="s">
        <v>24</v>
      </c>
      <c r="E45" s="253">
        <f>Inndata!$F$13</f>
        <v>65</v>
      </c>
      <c r="F45" s="253" t="s">
        <v>1</v>
      </c>
      <c r="G45" s="65"/>
      <c r="H45" s="65"/>
      <c r="I45" s="65"/>
      <c r="J45" s="65"/>
      <c r="K45" s="65"/>
      <c r="L45" s="65"/>
      <c r="M45" s="65"/>
      <c r="N45" s="263"/>
      <c r="O45" s="65">
        <f>'Data - Verteo'!J31*(Data!$C$5/Data!$C$4)^'Data - Verteo'!J30</f>
        <v>860</v>
      </c>
      <c r="P45" s="65">
        <f>'Data - Verteo'!O31*(Data!$C$5/Data!$C$4)^'Data - Verteo'!O30</f>
        <v>897</v>
      </c>
      <c r="Q45" s="65">
        <f>'Data - Verteo'!T31*(Data!$C$5/Data!$C$4)^'Data - Verteo'!T30</f>
        <v>1191</v>
      </c>
      <c r="R45" s="263"/>
      <c r="S45" s="65">
        <f>'Data - Verteo'!K31*(Data!$C$5/Data!$C$4)^'Data - Verteo'!K30</f>
        <v>932</v>
      </c>
      <c r="T45" s="65">
        <f>'Data - Verteo'!P31*(Data!$C$5/Data!$C$4)^'Data - Verteo'!P30</f>
        <v>965</v>
      </c>
      <c r="U45" s="65">
        <f>'Data - Verteo'!U31*(Data!$C$5/Data!$C$4)^'Data - Verteo'!U30</f>
        <v>1273</v>
      </c>
    </row>
    <row r="46" spans="1:38" x14ac:dyDescent="0.25">
      <c r="A46" s="254">
        <v>400</v>
      </c>
      <c r="B46" s="253" t="s">
        <v>23</v>
      </c>
      <c r="C46" s="282">
        <f>Inndata!$F$11</f>
        <v>75</v>
      </c>
      <c r="D46" s="253" t="s">
        <v>24</v>
      </c>
      <c r="E46" s="253">
        <f>Inndata!$F$13</f>
        <v>65</v>
      </c>
      <c r="F46" s="253" t="s">
        <v>1</v>
      </c>
      <c r="G46" s="54"/>
      <c r="H46" s="54"/>
      <c r="I46" s="54"/>
      <c r="J46" s="54"/>
      <c r="K46" s="54"/>
      <c r="L46" s="54"/>
      <c r="M46" s="54"/>
      <c r="N46" s="227"/>
      <c r="O46" s="54">
        <f>'Data - Verteo'!J34*(Data!$C$5/Data!$C$4)^'Data - Verteo'!J33</f>
        <v>1135</v>
      </c>
      <c r="P46" s="54">
        <f>'Data - Verteo'!O34*(Data!$C$5/Data!$C$4)^'Data - Verteo'!O33</f>
        <v>1294</v>
      </c>
      <c r="Q46" s="54">
        <f>'Data - Verteo'!T34*(Data!$C$5/Data!$C$4)^'Data - Verteo'!T33</f>
        <v>1691</v>
      </c>
      <c r="R46" s="227"/>
      <c r="S46" s="54">
        <f>'Data - Verteo'!K34*(Data!$C$5/Data!$C$4)^'Data - Verteo'!K33</f>
        <v>1230</v>
      </c>
      <c r="T46" s="54">
        <f>'Data - Verteo'!P34*(Data!$C$5/Data!$C$4)^'Data - Verteo'!P33</f>
        <v>1392</v>
      </c>
      <c r="U46" s="54">
        <f>'Data - Verteo'!U34*(Data!$C$5/Data!$C$4)^'Data - Verteo'!U33</f>
        <v>1807</v>
      </c>
      <c r="V46" s="164"/>
      <c r="W46" s="164"/>
      <c r="X46" s="164"/>
      <c r="Y46" s="164"/>
      <c r="Z46" s="164"/>
    </row>
    <row r="47" spans="1:38" x14ac:dyDescent="0.25">
      <c r="A47" s="253">
        <v>500</v>
      </c>
      <c r="B47" s="253" t="s">
        <v>23</v>
      </c>
      <c r="C47" s="282">
        <f>Inndata!$F$11</f>
        <v>75</v>
      </c>
      <c r="D47" s="253" t="s">
        <v>24</v>
      </c>
      <c r="E47" s="253">
        <f>Inndata!$F$13</f>
        <v>65</v>
      </c>
      <c r="F47" s="253" t="s">
        <v>1</v>
      </c>
      <c r="G47" s="56"/>
      <c r="H47" s="56"/>
      <c r="I47" s="56"/>
      <c r="J47" s="56"/>
      <c r="K47" s="56"/>
      <c r="L47" s="56"/>
      <c r="M47" s="56"/>
      <c r="N47" s="262"/>
      <c r="O47" s="56">
        <f>'Data - Verteo'!J37*(Data!$C$5/Data!$C$4)^'Data - Verteo'!J36</f>
        <v>1409</v>
      </c>
      <c r="P47" s="56">
        <f>'Data - Verteo'!O37*(Data!$C$5/Data!$C$4)^'Data - Verteo'!O36</f>
        <v>1593</v>
      </c>
      <c r="Q47" s="56">
        <f>'Data - Verteo'!T37*(Data!$C$5/Data!$C$4)^'Data - Verteo'!T36</f>
        <v>2092</v>
      </c>
      <c r="R47" s="262"/>
      <c r="S47" s="56">
        <f>'Data - Verteo'!K37*(Data!$C$5/Data!$C$4)^'Data - Verteo'!K36</f>
        <v>1528</v>
      </c>
      <c r="T47" s="56">
        <f>'Data - Verteo'!P37*(Data!$C$5/Data!$C$4)^'Data - Verteo'!P36</f>
        <v>1713</v>
      </c>
      <c r="U47" s="56">
        <f>'Data - Verteo'!U37*(Data!$C$5/Data!$C$4)^'Data - Verteo'!U36</f>
        <v>2236</v>
      </c>
    </row>
    <row r="48" spans="1:38" x14ac:dyDescent="0.25">
      <c r="A48" s="254">
        <v>600</v>
      </c>
      <c r="B48" s="253" t="s">
        <v>23</v>
      </c>
      <c r="C48" s="282">
        <f>Inndata!$F$11</f>
        <v>75</v>
      </c>
      <c r="D48" s="253" t="s">
        <v>24</v>
      </c>
      <c r="E48" s="253">
        <f>Inndata!$F$13</f>
        <v>65</v>
      </c>
      <c r="F48" s="253" t="s">
        <v>1</v>
      </c>
      <c r="G48" s="54"/>
      <c r="H48" s="54"/>
      <c r="I48" s="54"/>
      <c r="J48" s="54"/>
      <c r="K48" s="54"/>
      <c r="L48" s="54"/>
      <c r="M48" s="54"/>
      <c r="N48" s="227"/>
      <c r="O48" s="54">
        <f>'Data - Verteo'!J40*(Data!$C$5/Data!$C$4)^'Data - Verteo'!J39</f>
        <v>1684</v>
      </c>
      <c r="P48" s="54">
        <f>'Data - Verteo'!O40*(Data!$C$5/Data!$C$4)^'Data - Verteo'!O39</f>
        <v>1890</v>
      </c>
      <c r="Q48" s="54">
        <f>'Data - Verteo'!T40*(Data!$C$5/Data!$C$4)^'Data - Verteo'!T39</f>
        <v>2490</v>
      </c>
      <c r="R48" s="227"/>
      <c r="S48" s="54">
        <f>'Data - Verteo'!K40*(Data!$C$5/Data!$C$4)^'Data - Verteo'!K39</f>
        <v>1826</v>
      </c>
      <c r="T48" s="54">
        <f>'Data - Verteo'!P40*(Data!$C$5/Data!$C$4)^'Data - Verteo'!P39</f>
        <v>2033</v>
      </c>
      <c r="U48" s="54">
        <f>'Data - Verteo'!U40*(Data!$C$5/Data!$C$4)^'Data - Verteo'!U39</f>
        <v>2661</v>
      </c>
    </row>
    <row r="49" spans="1:21" x14ac:dyDescent="0.25">
      <c r="A49" s="253">
        <v>700</v>
      </c>
      <c r="B49" s="253" t="s">
        <v>23</v>
      </c>
      <c r="C49" s="282">
        <f>Inndata!$F$11</f>
        <v>75</v>
      </c>
      <c r="D49" s="253" t="s">
        <v>24</v>
      </c>
      <c r="E49" s="253">
        <f>Inndata!$F$13</f>
        <v>65</v>
      </c>
      <c r="F49" s="253" t="s">
        <v>1</v>
      </c>
      <c r="G49" s="47"/>
      <c r="H49" s="47"/>
      <c r="I49" s="47"/>
      <c r="J49" s="47"/>
      <c r="K49" s="47"/>
      <c r="L49" s="47"/>
      <c r="M49" s="47"/>
      <c r="N49" s="57"/>
      <c r="O49" s="47">
        <f>'Data - Verteo'!J43*(Data!$C$5/Data!$C$4)^'Data - Verteo'!J42</f>
        <v>1959</v>
      </c>
      <c r="P49" s="47">
        <f>'Data - Verteo'!O43*(Data!$C$5/Data!$C$4)^'Data - Verteo'!O42</f>
        <v>2186</v>
      </c>
      <c r="Q49" s="47">
        <f>'Data - Verteo'!T43*(Data!$C$5/Data!$C$4)^'Data - Verteo'!T42</f>
        <v>2886</v>
      </c>
      <c r="R49" s="57"/>
      <c r="S49" s="47">
        <f>'Data - Verteo'!K43*(Data!$C$5/Data!$C$4)^'Data - Verteo'!K42</f>
        <v>2124</v>
      </c>
      <c r="T49" s="47">
        <f>'Data - Verteo'!P43*(Data!$C$5/Data!$C$4)^'Data - Verteo'!P42</f>
        <v>2351</v>
      </c>
      <c r="U49" s="47">
        <f>'Data - Verteo'!U43*(Data!$C$5/Data!$C$4)^'Data - Verteo'!U42</f>
        <v>3084</v>
      </c>
    </row>
    <row r="50" spans="1:21" x14ac:dyDescent="0.25">
      <c r="A50" s="255">
        <v>800</v>
      </c>
      <c r="B50" s="255" t="s">
        <v>23</v>
      </c>
      <c r="C50" s="283">
        <f>Inndata!$F$11</f>
        <v>75</v>
      </c>
      <c r="D50" s="255" t="s">
        <v>24</v>
      </c>
      <c r="E50" s="255">
        <f>Inndata!$F$13</f>
        <v>65</v>
      </c>
      <c r="F50" s="255" t="s">
        <v>1</v>
      </c>
      <c r="G50" s="268"/>
      <c r="H50" s="268"/>
      <c r="I50" s="268"/>
      <c r="J50" s="268"/>
      <c r="K50" s="268"/>
      <c r="L50" s="268"/>
      <c r="M50" s="268"/>
      <c r="N50" s="270"/>
      <c r="O50" s="268">
        <f>'Data - Verteo'!J46*(Data!$C$5/Data!$C$4)^'Data - Verteo'!J45</f>
        <v>2233</v>
      </c>
      <c r="P50" s="268">
        <f>'Data - Verteo'!O46*(Data!$C$5/Data!$C$4)^'Data - Verteo'!O45</f>
        <v>2399</v>
      </c>
      <c r="Q50" s="268">
        <f>'Data - Verteo'!T46*(Data!$C$5/Data!$C$4)^'Data - Verteo'!T45</f>
        <v>3255</v>
      </c>
      <c r="R50" s="270"/>
      <c r="S50" s="268">
        <f>'Data - Verteo'!K46*(Data!$C$5/Data!$C$4)^'Data - Verteo'!K45</f>
        <v>2422</v>
      </c>
      <c r="T50" s="268">
        <f>'Data - Verteo'!P46*(Data!$C$5/Data!$C$4)^'Data - Verteo'!P45</f>
        <v>2580</v>
      </c>
      <c r="U50" s="268">
        <f>'Data - Verteo'!U46*(Data!$C$5/Data!$C$4)^'Data - Verteo'!U45</f>
        <v>3478</v>
      </c>
    </row>
  </sheetData>
  <sheetProtection password="DBE3" sheet="1" objects="1" scenarios="1"/>
  <mergeCells count="19">
    <mergeCell ref="B43:F43"/>
    <mergeCell ref="B44:F44"/>
    <mergeCell ref="B34:F34"/>
    <mergeCell ref="G10:I10"/>
    <mergeCell ref="B22:F22"/>
    <mergeCell ref="B21:F21"/>
    <mergeCell ref="B33:F33"/>
    <mergeCell ref="B11:F11"/>
    <mergeCell ref="B12:F12"/>
    <mergeCell ref="J32:M32"/>
    <mergeCell ref="N32:Q32"/>
    <mergeCell ref="R32:U32"/>
    <mergeCell ref="N42:Q42"/>
    <mergeCell ref="R42:U42"/>
    <mergeCell ref="N20:Q20"/>
    <mergeCell ref="R20:U20"/>
    <mergeCell ref="J10:M10"/>
    <mergeCell ref="N10:Q10"/>
    <mergeCell ref="R10:U10"/>
  </mergeCells>
  <pageMargins left="0.7" right="0.7" top="0.75" bottom="0.75" header="0.3" footer="0.3"/>
  <pageSetup paperSize="9" scale="90" orientation="portrait" r:id="rId1"/>
  <headerFooter>
    <oddFooter>&amp;L&amp;K00-048Kermi Verteo®-Profil/-Plan/-Line&amp;C&amp;K00-048Side &amp;P av  &amp;N&amp;R&amp;K00-048Avgitt effekt i Watt</oddFooter>
  </headerFooter>
  <colBreaks count="1" manualBreakCount="1">
    <brk id="21" max="6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Z162"/>
  <sheetViews>
    <sheetView showGridLines="0" showRowColHeaders="0" zoomScaleNormal="100" zoomScaleSheetLayoutView="85" workbookViewId="0">
      <selection activeCell="T34" sqref="T34"/>
    </sheetView>
  </sheetViews>
  <sheetFormatPr baseColWidth="10" defaultRowHeight="15" x14ac:dyDescent="0.25"/>
  <cols>
    <col min="1" max="1" width="11.28515625" customWidth="1"/>
    <col min="2" max="3" width="4.5703125" customWidth="1"/>
    <col min="4" max="4" width="4.5703125" style="35" hidden="1" customWidth="1"/>
    <col min="5" max="8" width="4.5703125" customWidth="1"/>
    <col min="9" max="9" width="4.5703125" hidden="1" customWidth="1"/>
    <col min="10" max="13" width="4.5703125" customWidth="1"/>
    <col min="14" max="14" width="4.5703125" hidden="1" customWidth="1"/>
    <col min="15" max="18" width="4.5703125" customWidth="1"/>
    <col min="19" max="19" width="4.5703125" hidden="1" customWidth="1"/>
    <col min="20" max="23" width="4.5703125" customWidth="1"/>
    <col min="24" max="24" width="4.5703125" hidden="1" customWidth="1"/>
    <col min="25" max="26" width="4.5703125" customWidth="1"/>
    <col min="27" max="28" width="4.7109375" customWidth="1"/>
  </cols>
  <sheetData>
    <row r="1" spans="1:34" ht="20.25" x14ac:dyDescent="0.3">
      <c r="Z1" s="78" t="s">
        <v>93</v>
      </c>
      <c r="AA1" s="78"/>
    </row>
    <row r="2" spans="1:34" ht="20.25" x14ac:dyDescent="0.3">
      <c r="Z2" s="78" t="s">
        <v>60</v>
      </c>
      <c r="AA2" s="78"/>
    </row>
    <row r="4" spans="1:34" x14ac:dyDescent="0.25">
      <c r="A4" s="76" t="s">
        <v>0</v>
      </c>
      <c r="B4" s="76"/>
      <c r="H4" s="77">
        <f>Inndata!$F$11</f>
        <v>75</v>
      </c>
      <c r="J4" s="77" t="s">
        <v>1</v>
      </c>
      <c r="K4" s="77"/>
      <c r="L4" s="77"/>
      <c r="N4" s="77"/>
      <c r="O4" s="77"/>
      <c r="P4" s="77"/>
      <c r="Q4" s="77"/>
    </row>
    <row r="5" spans="1:34" x14ac:dyDescent="0.25">
      <c r="A5" s="76" t="s">
        <v>2</v>
      </c>
      <c r="B5" s="76"/>
      <c r="C5" s="74"/>
      <c r="D5" s="75"/>
      <c r="E5" s="74"/>
      <c r="F5" s="74"/>
      <c r="G5" s="74"/>
      <c r="H5" s="77">
        <f>Inndata!$F$13</f>
        <v>65</v>
      </c>
      <c r="J5" s="77" t="s">
        <v>1</v>
      </c>
      <c r="K5" s="77"/>
      <c r="L5" s="77"/>
      <c r="N5" s="77"/>
      <c r="O5" s="77"/>
      <c r="P5" s="77"/>
      <c r="Q5" s="77"/>
      <c r="R5" s="74"/>
      <c r="S5" s="74"/>
      <c r="T5" s="74"/>
      <c r="U5" s="74"/>
      <c r="V5" s="74"/>
      <c r="W5" s="74"/>
      <c r="X5" s="74"/>
      <c r="Y5" s="74"/>
      <c r="Z5" s="74"/>
    </row>
    <row r="6" spans="1:34" x14ac:dyDescent="0.25">
      <c r="A6" s="76" t="s">
        <v>5</v>
      </c>
      <c r="B6" s="76"/>
      <c r="C6" s="74"/>
      <c r="D6" s="75"/>
      <c r="E6" s="74"/>
      <c r="F6" s="74"/>
      <c r="G6" s="74"/>
      <c r="H6" s="77">
        <f>Inndata!$F$15</f>
        <v>20</v>
      </c>
      <c r="J6" s="77" t="s">
        <v>1</v>
      </c>
      <c r="K6" s="77"/>
      <c r="L6" s="77"/>
      <c r="N6" s="77"/>
      <c r="O6" s="77"/>
      <c r="P6" s="77"/>
      <c r="Q6" s="77"/>
      <c r="R6" s="74"/>
      <c r="S6" s="74"/>
      <c r="T6" s="74"/>
      <c r="U6" s="74"/>
      <c r="V6" s="74"/>
      <c r="W6" s="74"/>
      <c r="X6" s="74"/>
      <c r="Y6" s="74"/>
      <c r="Z6" s="74"/>
    </row>
    <row r="7" spans="1:34" x14ac:dyDescent="0.25">
      <c r="A7" s="76" t="s">
        <v>58</v>
      </c>
      <c r="B7" s="76"/>
      <c r="C7" s="74"/>
      <c r="D7" s="75"/>
      <c r="E7" s="74"/>
      <c r="F7" s="74"/>
      <c r="G7" s="74"/>
      <c r="H7" s="77">
        <f>Inndata!$F$17</f>
        <v>10</v>
      </c>
      <c r="J7" s="77" t="s">
        <v>54</v>
      </c>
      <c r="K7" s="77"/>
      <c r="L7" s="77"/>
      <c r="N7" s="77"/>
      <c r="O7" s="77"/>
      <c r="P7" s="77"/>
      <c r="Q7" s="77"/>
      <c r="R7" s="74"/>
      <c r="S7" s="74"/>
      <c r="T7" s="74"/>
      <c r="U7" s="74"/>
      <c r="V7" s="74"/>
      <c r="W7" s="74"/>
      <c r="X7" s="74"/>
      <c r="Y7" s="74"/>
      <c r="Z7" s="74"/>
    </row>
    <row r="8" spans="1:34" x14ac:dyDescent="0.25">
      <c r="A8" s="76"/>
      <c r="B8" s="76"/>
      <c r="C8" s="74"/>
      <c r="D8" s="75"/>
      <c r="E8" s="74"/>
      <c r="F8" s="74"/>
      <c r="G8" s="74"/>
      <c r="H8" s="77"/>
      <c r="J8" s="77"/>
      <c r="K8" s="77"/>
      <c r="L8" s="77"/>
      <c r="N8" s="77"/>
      <c r="O8" s="77"/>
      <c r="P8" s="77"/>
      <c r="Q8" s="77"/>
      <c r="R8" s="74"/>
      <c r="S8" s="74"/>
      <c r="T8" s="74"/>
      <c r="U8" s="74"/>
      <c r="V8" s="74"/>
      <c r="W8" s="74"/>
      <c r="X8" s="74"/>
      <c r="Y8" s="74"/>
      <c r="Z8" s="74"/>
    </row>
    <row r="9" spans="1:34" x14ac:dyDescent="0.25">
      <c r="N9" s="1"/>
      <c r="S9" s="1"/>
      <c r="X9" s="1"/>
    </row>
    <row r="10" spans="1:34" s="49" customFormat="1" ht="15" customHeight="1" x14ac:dyDescent="0.25">
      <c r="A10" s="172" t="s">
        <v>22</v>
      </c>
      <c r="B10" s="319" t="s">
        <v>29</v>
      </c>
      <c r="C10" s="319"/>
      <c r="D10" s="319"/>
      <c r="E10" s="319"/>
      <c r="F10" s="319"/>
      <c r="G10" s="319"/>
      <c r="H10" s="319"/>
      <c r="I10" s="319"/>
      <c r="J10" s="319"/>
      <c r="K10" s="319"/>
      <c r="L10" s="194"/>
      <c r="M10" s="320" t="s">
        <v>61</v>
      </c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</row>
    <row r="11" spans="1:34" s="49" customFormat="1" ht="15" customHeight="1" x14ac:dyDescent="0.25">
      <c r="A11" s="173"/>
      <c r="B11" s="321">
        <v>22</v>
      </c>
      <c r="C11" s="322"/>
      <c r="D11" s="322"/>
      <c r="E11" s="322"/>
      <c r="F11" s="322"/>
      <c r="G11" s="323">
        <v>33</v>
      </c>
      <c r="H11" s="322"/>
      <c r="I11" s="322"/>
      <c r="J11" s="322"/>
      <c r="K11" s="322"/>
      <c r="L11" s="195"/>
      <c r="M11" s="324" t="s">
        <v>80</v>
      </c>
      <c r="N11" s="324"/>
      <c r="O11" s="325"/>
      <c r="P11" s="326" t="s">
        <v>81</v>
      </c>
      <c r="Q11" s="327"/>
      <c r="R11" s="324" t="s">
        <v>94</v>
      </c>
      <c r="S11" s="324"/>
      <c r="T11" s="324"/>
      <c r="U11" s="324"/>
      <c r="V11" s="328"/>
      <c r="W11" s="329"/>
      <c r="X11" s="324"/>
      <c r="Y11" s="324"/>
      <c r="Z11" s="324"/>
    </row>
    <row r="12" spans="1:34" s="49" customFormat="1" ht="22.5" x14ac:dyDescent="0.25">
      <c r="A12" s="163" t="s">
        <v>21</v>
      </c>
      <c r="B12" s="174" t="s">
        <v>23</v>
      </c>
      <c r="C12" s="184" t="s">
        <v>45</v>
      </c>
      <c r="D12" s="184" t="s">
        <v>55</v>
      </c>
      <c r="E12" s="184" t="s">
        <v>48</v>
      </c>
      <c r="F12" s="169" t="s">
        <v>51</v>
      </c>
      <c r="G12" s="185" t="s">
        <v>23</v>
      </c>
      <c r="H12" s="184" t="s">
        <v>45</v>
      </c>
      <c r="I12" s="184" t="s">
        <v>55</v>
      </c>
      <c r="J12" s="184" t="s">
        <v>48</v>
      </c>
      <c r="K12" s="169" t="s">
        <v>51</v>
      </c>
      <c r="L12" s="196"/>
      <c r="M12" s="208" t="s">
        <v>79</v>
      </c>
      <c r="N12" s="205"/>
      <c r="O12" s="218" t="s">
        <v>23</v>
      </c>
      <c r="P12" s="197" t="s">
        <v>45</v>
      </c>
      <c r="Q12" s="211" t="s">
        <v>55</v>
      </c>
      <c r="R12" s="207" t="s">
        <v>48</v>
      </c>
      <c r="S12" s="196"/>
      <c r="T12" s="184" t="s">
        <v>51</v>
      </c>
      <c r="U12" s="184" t="s">
        <v>95</v>
      </c>
      <c r="V12" s="206" t="s">
        <v>96</v>
      </c>
      <c r="W12" s="184"/>
      <c r="X12" s="1"/>
      <c r="Y12" s="184"/>
      <c r="Z12" s="184"/>
    </row>
    <row r="13" spans="1:34" s="1" customFormat="1" x14ac:dyDescent="0.25">
      <c r="A13" s="175">
        <v>400</v>
      </c>
      <c r="B13" s="179"/>
      <c r="C13" s="177"/>
      <c r="D13" s="178"/>
      <c r="E13" s="176"/>
      <c r="F13" s="177"/>
      <c r="G13" s="186"/>
      <c r="H13" s="177"/>
      <c r="I13" s="178"/>
      <c r="J13" s="176"/>
      <c r="K13" s="170"/>
      <c r="L13" s="166"/>
      <c r="M13" s="286" t="s">
        <v>62</v>
      </c>
      <c r="N13" s="287"/>
      <c r="O13" s="288"/>
      <c r="P13" s="212" t="str">
        <f>IF(O13="","-",O13/(4185*($H$4-$H$5))*3600)</f>
        <v>-</v>
      </c>
      <c r="Q13" s="213" t="str">
        <f>IF(O13="","-",P13/SQRT(Data!$G$1)/100)</f>
        <v>-</v>
      </c>
      <c r="R13" s="177" t="str">
        <f>IF(O13="","-",IF(Q13&gt;0.75,8,IF(Q13&lt;0.13,"-",HLOOKUP(Q13,Forinnstilling!$D$23:$R$24,2,TRUE))))</f>
        <v>-</v>
      </c>
      <c r="S13" s="177"/>
      <c r="T13" s="177" t="str">
        <f>IF(O13="","-",IF(Q13&gt;0.26,"-",IF(Q13&lt;0.07,2,HLOOKUP(Q13,Forinnstilling!$D$26:$R$27,2,TRUE))))</f>
        <v>-</v>
      </c>
      <c r="U13" s="176" t="str">
        <f>IF(O13="","-",IF($Q13&gt;0.57,6,IF($Q13&lt;0.09,1,HLOOKUP($Q13,Forinnstilling!$D$30:$I$31,2,TRUE))))</f>
        <v>-</v>
      </c>
      <c r="V13" s="176" t="str">
        <f>IF(O13="","-",IF($Q13&gt;0.32,"-",IF($Q13&lt;0.045,1,HLOOKUP($Q13,Forinnstilling!$D$33:$I$34,2,TRUE))))</f>
        <v>-</v>
      </c>
      <c r="W13" s="204"/>
      <c r="X13" s="204"/>
      <c r="Y13" s="204"/>
      <c r="Z13" s="204"/>
      <c r="AA13" s="27"/>
      <c r="AB13" s="27"/>
      <c r="AH13" s="27"/>
    </row>
    <row r="14" spans="1:34" s="1" customFormat="1" x14ac:dyDescent="0.25">
      <c r="A14" s="175">
        <v>500</v>
      </c>
      <c r="B14" s="183"/>
      <c r="C14" s="181"/>
      <c r="D14" s="182"/>
      <c r="E14" s="180"/>
      <c r="F14" s="181"/>
      <c r="G14" s="187"/>
      <c r="H14" s="181"/>
      <c r="I14" s="182"/>
      <c r="J14" s="180"/>
      <c r="K14" s="171"/>
      <c r="L14" s="166"/>
      <c r="M14" s="289" t="s">
        <v>63</v>
      </c>
      <c r="N14" s="287"/>
      <c r="O14" s="290"/>
      <c r="P14" s="214" t="str">
        <f t="shared" ref="P14:P29" si="0">IF(O14="","-",O14/(4185*($H$4-$H$5))*3600)</f>
        <v>-</v>
      </c>
      <c r="Q14" s="215" t="str">
        <f>IF(O14="","-",P14/SQRT(Data!$G$1)/100)</f>
        <v>-</v>
      </c>
      <c r="R14" s="181" t="str">
        <f>IF(O14="","-",IF(Q14&gt;0.75,8,IF(Q14&lt;0.13,"-",HLOOKUP(Q14,Forinnstilling!$D$23:$R$24,2,TRUE))))</f>
        <v>-</v>
      </c>
      <c r="S14" s="181"/>
      <c r="T14" s="181" t="str">
        <f>IF(O14="","-",IF(Q14&gt;0.26,"-",IF(Q14&lt;0.07,2,HLOOKUP(Q14,Forinnstilling!$D$26:$R$27,2,TRUE))))</f>
        <v>-</v>
      </c>
      <c r="U14" s="180" t="str">
        <f>IF(O14="","-",IF($Q14&gt;0.57,6,IF($Q14&lt;0.09,1,HLOOKUP($Q14,Forinnstilling!$D$30:$I$31,2,TRUE))))</f>
        <v>-</v>
      </c>
      <c r="V14" s="180" t="str">
        <f>IF(O14="","-",IF($Q14&gt;0.32,"-",IF($Q14&lt;0.045,1,HLOOKUP($Q14,Forinnstilling!$D$33:$I$34,2,TRUE))))</f>
        <v>-</v>
      </c>
      <c r="W14" s="209"/>
      <c r="X14" s="209"/>
      <c r="Y14" s="209"/>
      <c r="Z14" s="209"/>
      <c r="AA14" s="27"/>
      <c r="AB14" s="27"/>
      <c r="AC14" s="27"/>
      <c r="AD14" s="27"/>
      <c r="AE14" s="27"/>
      <c r="AH14" s="27"/>
    </row>
    <row r="15" spans="1:34" s="1" customFormat="1" x14ac:dyDescent="0.25">
      <c r="A15" s="175">
        <v>600</v>
      </c>
      <c r="B15" s="179">
        <f>'Profil - Effekt'!J14</f>
        <v>406.8</v>
      </c>
      <c r="C15" s="177">
        <f>'Profil - Effekt'!J14/(4185*($H$4-$H$5))*3600</f>
        <v>34.993548387096773</v>
      </c>
      <c r="D15" s="178">
        <f>C15/SQRT(Data!$G$1)/100</f>
        <v>0.11065931631453735</v>
      </c>
      <c r="E15" s="177" t="str">
        <f>IF(D15&gt;0.75,8,IF(D15&lt;0.13,"-",HLOOKUP(D15,Forinnstilling!$D$23:$R$24,2,TRUE)))</f>
        <v>-</v>
      </c>
      <c r="F15" s="177">
        <f>IF(D15&gt;0.26,"-",IF(D15&lt;0.07,2,HLOOKUP(D15,Forinnstilling!$D$26:$R$27,2,TRUE)))</f>
        <v>5</v>
      </c>
      <c r="G15" s="186">
        <f>'Profil - Effekt'!K14</f>
        <v>598.79999999999995</v>
      </c>
      <c r="H15" s="177">
        <f>'Profil - Effekt'!K14/(4185*($H$4-$H$5))*3600</f>
        <v>51.50967741935483</v>
      </c>
      <c r="I15" s="178">
        <f>H15/SQRT(Data!$G$1)/100</f>
        <v>0.1628879021857054</v>
      </c>
      <c r="J15" s="177">
        <f>IF(I15&gt;0.75,8,IF(I15&lt;0.13,"-",HLOOKUP(I15,Forinnstilling!$D$23:$R$24,2,TRUE)))</f>
        <v>1</v>
      </c>
      <c r="K15" s="177">
        <f>IF(I15&gt;0.26,"-",IF(I15&lt;0.07,2,HLOOKUP(I15,Forinnstilling!$D$26:$R$27,2,TRUE)))</f>
        <v>6</v>
      </c>
      <c r="L15" s="166"/>
      <c r="M15" s="286" t="s">
        <v>64</v>
      </c>
      <c r="N15" s="287"/>
      <c r="O15" s="288"/>
      <c r="P15" s="212" t="str">
        <f t="shared" si="0"/>
        <v>-</v>
      </c>
      <c r="Q15" s="213" t="str">
        <f>IF(O15="","-",P15/SQRT(Data!$G$1)/100)</f>
        <v>-</v>
      </c>
      <c r="R15" s="177" t="str">
        <f>IF(O15="","-",IF(Q15&gt;0.75,8,IF(Q15&lt;0.13,"-",HLOOKUP(Q15,Forinnstilling!$D$23:$R$24,2,TRUE))))</f>
        <v>-</v>
      </c>
      <c r="S15" s="177"/>
      <c r="T15" s="177" t="str">
        <f>IF(O15="","-",IF(Q15&gt;0.26,"-",IF(Q15&lt;0.07,2,HLOOKUP(Q15,Forinnstilling!$D$26:$R$27,2,TRUE))))</f>
        <v>-</v>
      </c>
      <c r="U15" s="176" t="str">
        <f>IF(O15="","-",IF($Q15&gt;0.57,6,IF($Q15&lt;0.09,1,HLOOKUP($Q15,Forinnstilling!$D$30:$I$31,2,TRUE))))</f>
        <v>-</v>
      </c>
      <c r="V15" s="176" t="str">
        <f>IF(O15="","-",IF($Q15&gt;0.32,"-",IF($Q15&lt;0.045,1,HLOOKUP($Q15,Forinnstilling!$D$33:$I$34,2,TRUE))))</f>
        <v>-</v>
      </c>
      <c r="W15" s="204"/>
      <c r="X15" s="204"/>
      <c r="Y15" s="204"/>
      <c r="Z15" s="204"/>
      <c r="AA15" s="27"/>
      <c r="AB15" s="27"/>
      <c r="AC15" s="27"/>
      <c r="AD15" s="27"/>
      <c r="AE15" s="27"/>
      <c r="AH15" s="27"/>
    </row>
    <row r="16" spans="1:34" s="1" customFormat="1" ht="15" customHeight="1" x14ac:dyDescent="0.25">
      <c r="A16" s="175">
        <v>700</v>
      </c>
      <c r="B16" s="183">
        <f>'Profil - Effekt'!J15</f>
        <v>474.6</v>
      </c>
      <c r="C16" s="181">
        <f>'Profil - Effekt'!J15/(4185*($H$4-$H$5))*3600</f>
        <v>40.825806451612905</v>
      </c>
      <c r="D16" s="182">
        <f>C16/SQRT(Data!$G$1)/100</f>
        <v>0.12910253570029359</v>
      </c>
      <c r="E16" s="181" t="str">
        <f>IF(D16&gt;0.75,8,IF(D16&lt;0.13,"-",HLOOKUP(D16,Forinnstilling!$D$23:$R$24,2,TRUE)))</f>
        <v>-</v>
      </c>
      <c r="F16" s="181">
        <f>IF(D16&gt;0.26,"-",IF(D16&lt;0.07,2,HLOOKUP(D16,Forinnstilling!$D$26:$R$27,2,TRUE)))</f>
        <v>5</v>
      </c>
      <c r="G16" s="187">
        <f>'Profil - Effekt'!K15</f>
        <v>698.6</v>
      </c>
      <c r="H16" s="181">
        <f>'Profil - Effekt'!K15/(4185*($H$4-$H$5))*3600</f>
        <v>60.094623655913978</v>
      </c>
      <c r="I16" s="182">
        <f>H16/SQRT(Data!$G$1)/100</f>
        <v>0.19003588588332299</v>
      </c>
      <c r="J16" s="181">
        <f>IF(I16&gt;0.75,8,IF(I16&lt;0.13,"-",HLOOKUP(I16,Forinnstilling!$D$23:$R$24,2,TRUE)))</f>
        <v>1.5</v>
      </c>
      <c r="K16" s="181">
        <f>IF(I16&gt;0.26,"-",IF(I16&lt;0.07,2,HLOOKUP(I16,Forinnstilling!$D$26:$R$27,2,TRUE)))</f>
        <v>7</v>
      </c>
      <c r="L16" s="166"/>
      <c r="M16" s="289" t="s">
        <v>65</v>
      </c>
      <c r="N16" s="287"/>
      <c r="O16" s="290"/>
      <c r="P16" s="214" t="str">
        <f t="shared" si="0"/>
        <v>-</v>
      </c>
      <c r="Q16" s="215" t="str">
        <f>IF(O16="","-",P16/SQRT(Data!$G$1)/100)</f>
        <v>-</v>
      </c>
      <c r="R16" s="181" t="str">
        <f>IF(O16="","-",IF(Q16&gt;0.75,8,IF(Q16&lt;0.13,"-",HLOOKUP(Q16,Forinnstilling!$D$23:$R$24,2,TRUE))))</f>
        <v>-</v>
      </c>
      <c r="S16" s="181"/>
      <c r="T16" s="181" t="str">
        <f>IF(O16="","-",IF(Q16&gt;0.26,"-",IF(Q16&lt;0.07,2,HLOOKUP(Q16,Forinnstilling!$D$26:$R$27,2,TRUE))))</f>
        <v>-</v>
      </c>
      <c r="U16" s="180" t="str">
        <f>IF(O16="","-",IF($Q16&gt;0.57,6,IF($Q16&lt;0.09,1,HLOOKUP($Q16,Forinnstilling!$D$30:$I$31,2,TRUE))))</f>
        <v>-</v>
      </c>
      <c r="V16" s="180" t="str">
        <f>IF(O16="","-",IF($Q16&gt;0.32,"-",IF($Q16&lt;0.045,1,HLOOKUP($Q16,Forinnstilling!$D$33:$I$34,2,TRUE))))</f>
        <v>-</v>
      </c>
      <c r="W16" s="209"/>
      <c r="X16" s="209"/>
      <c r="Y16" s="209"/>
      <c r="Z16" s="209"/>
      <c r="AA16" s="27"/>
      <c r="AB16" s="27"/>
      <c r="AC16" s="27"/>
      <c r="AD16" s="27"/>
      <c r="AE16" s="27"/>
      <c r="AH16" s="27"/>
    </row>
    <row r="17" spans="1:34" s="1" customFormat="1" x14ac:dyDescent="0.25">
      <c r="A17" s="175">
        <v>800</v>
      </c>
      <c r="B17" s="179">
        <f>'Profil - Effekt'!J16</f>
        <v>542.40000000000009</v>
      </c>
      <c r="C17" s="177">
        <f>'Profil - Effekt'!J16/(4185*($H$4-$H$5))*3600</f>
        <v>46.658064516129038</v>
      </c>
      <c r="D17" s="178">
        <f>C17/SQRT(Data!$G$1)/100</f>
        <v>0.14754575508604981</v>
      </c>
      <c r="E17" s="177">
        <f>IF(D17&gt;0.75,8,IF(D17&lt;0.13,"-",HLOOKUP(D17,Forinnstilling!$D$23:$R$24,2,TRUE)))</f>
        <v>1</v>
      </c>
      <c r="F17" s="177">
        <f>IF(D17&gt;0.26,"-",IF(D17&lt;0.07,2,HLOOKUP(D17,Forinnstilling!$D$26:$R$27,2,TRUE)))</f>
        <v>5.5</v>
      </c>
      <c r="G17" s="186">
        <f>'Profil - Effekt'!K16</f>
        <v>798.4</v>
      </c>
      <c r="H17" s="177">
        <f>'Profil - Effekt'!K16/(4185*($H$4-$H$5))*3600</f>
        <v>68.679569892473111</v>
      </c>
      <c r="I17" s="178">
        <f>H17/SQRT(Data!$G$1)/100</f>
        <v>0.21718386958094055</v>
      </c>
      <c r="J17" s="177">
        <f>IF(I17&gt;0.75,8,IF(I17&lt;0.13,"-",HLOOKUP(I17,Forinnstilling!$D$23:$R$24,2,TRUE)))</f>
        <v>1.5</v>
      </c>
      <c r="K17" s="177">
        <f>IF(I17&gt;0.26,"-",IF(I17&lt;0.07,2,HLOOKUP(I17,Forinnstilling!$D$26:$R$27,2,TRUE)))</f>
        <v>7</v>
      </c>
      <c r="L17" s="166"/>
      <c r="M17" s="286" t="s">
        <v>66</v>
      </c>
      <c r="N17" s="287"/>
      <c r="O17" s="288"/>
      <c r="P17" s="212" t="str">
        <f t="shared" si="0"/>
        <v>-</v>
      </c>
      <c r="Q17" s="213" t="str">
        <f>IF(O17="","-",P17/SQRT(Data!$G$1)/100)</f>
        <v>-</v>
      </c>
      <c r="R17" s="177" t="str">
        <f>IF(O17="","-",IF(Q17&gt;0.75,8,IF(Q17&lt;0.13,"-",HLOOKUP(Q17,Forinnstilling!$D$23:$R$24,2,TRUE))))</f>
        <v>-</v>
      </c>
      <c r="S17" s="177"/>
      <c r="T17" s="177" t="str">
        <f>IF(O17="","-",IF(Q17&gt;0.26,"-",IF(Q17&lt;0.07,2,HLOOKUP(Q17,Forinnstilling!$D$26:$R$27,2,TRUE))))</f>
        <v>-</v>
      </c>
      <c r="U17" s="176" t="str">
        <f>IF(O17="","-",IF($Q17&gt;0.57,6,IF($Q17&lt;0.09,1,HLOOKUP($Q17,Forinnstilling!$D$30:$I$31,2,TRUE))))</f>
        <v>-</v>
      </c>
      <c r="V17" s="176" t="str">
        <f>IF(O17="","-",IF($Q17&gt;0.32,"-",IF($Q17&lt;0.045,1,HLOOKUP($Q17,Forinnstilling!$D$33:$I$34,2,TRUE))))</f>
        <v>-</v>
      </c>
      <c r="W17" s="204"/>
      <c r="X17" s="204"/>
      <c r="Y17" s="204"/>
      <c r="Z17" s="204"/>
      <c r="AA17" s="27"/>
      <c r="AB17" s="27"/>
      <c r="AC17" s="27"/>
      <c r="AD17" s="27"/>
      <c r="AE17" s="27"/>
      <c r="AH17" s="27"/>
    </row>
    <row r="18" spans="1:34" s="1" customFormat="1" x14ac:dyDescent="0.25">
      <c r="A18" s="175">
        <v>900</v>
      </c>
      <c r="B18" s="183">
        <f>'Profil - Effekt'!J17</f>
        <v>610.20000000000005</v>
      </c>
      <c r="C18" s="181">
        <f>'Profil - Effekt'!J17/(4185*($H$4-$H$5))*3600</f>
        <v>52.490322580645163</v>
      </c>
      <c r="D18" s="182">
        <f>C18/SQRT(Data!$G$1)/100</f>
        <v>0.16598897447180602</v>
      </c>
      <c r="E18" s="181">
        <f>IF(D18&gt;0.75,8,IF(D18&lt;0.13,"-",HLOOKUP(D18,Forinnstilling!$D$23:$R$24,2,TRUE)))</f>
        <v>1</v>
      </c>
      <c r="F18" s="181">
        <f>IF(D18&gt;0.26,"-",IF(D18&lt;0.07,2,HLOOKUP(D18,Forinnstilling!$D$26:$R$27,2,TRUE)))</f>
        <v>6</v>
      </c>
      <c r="G18" s="187">
        <f>'Profil - Effekt'!K17</f>
        <v>898.2</v>
      </c>
      <c r="H18" s="181">
        <f>'Profil - Effekt'!K17/(4185*($H$4-$H$5))*3600</f>
        <v>77.264516129032259</v>
      </c>
      <c r="I18" s="182">
        <f>H18/SQRT(Data!$G$1)/100</f>
        <v>0.24433185327855814</v>
      </c>
      <c r="J18" s="181">
        <f>IF(I18&gt;0.75,8,IF(I18&lt;0.13,"-",HLOOKUP(I18,Forinnstilling!$D$23:$R$24,2,TRUE)))</f>
        <v>2</v>
      </c>
      <c r="K18" s="181">
        <f>IF(I18&gt;0.26,"-",IF(I18&lt;0.07,2,HLOOKUP(I18,Forinnstilling!$D$26:$R$27,2,TRUE)))</f>
        <v>7.5</v>
      </c>
      <c r="L18" s="166"/>
      <c r="M18" s="289" t="s">
        <v>67</v>
      </c>
      <c r="N18" s="287"/>
      <c r="O18" s="290"/>
      <c r="P18" s="214" t="str">
        <f t="shared" si="0"/>
        <v>-</v>
      </c>
      <c r="Q18" s="215" t="str">
        <f>IF(O18="","-",P18/SQRT(Data!$G$1)/100)</f>
        <v>-</v>
      </c>
      <c r="R18" s="181" t="str">
        <f>IF(O18="","-",IF(Q18&gt;0.75,8,IF(Q18&lt;0.13,"-",HLOOKUP(Q18,Forinnstilling!$D$23:$R$24,2,TRUE))))</f>
        <v>-</v>
      </c>
      <c r="S18" s="181"/>
      <c r="T18" s="181" t="str">
        <f>IF(O18="","-",IF(Q18&gt;0.26,"-",IF(Q18&lt;0.07,2,HLOOKUP(Q18,Forinnstilling!$D$26:$R$27,2,TRUE))))</f>
        <v>-</v>
      </c>
      <c r="U18" s="180" t="str">
        <f>IF(O18="","-",IF($Q18&gt;0.57,6,IF($Q18&lt;0.09,1,HLOOKUP($Q18,Forinnstilling!$D$30:$I$31,2,TRUE))))</f>
        <v>-</v>
      </c>
      <c r="V18" s="180" t="str">
        <f>IF(O18="","-",IF($Q18&gt;0.32,"-",IF($Q18&lt;0.045,1,HLOOKUP($Q18,Forinnstilling!$D$33:$I$34,2,TRUE))))</f>
        <v>-</v>
      </c>
      <c r="W18" s="209"/>
      <c r="X18" s="209"/>
      <c r="Y18" s="209"/>
      <c r="Z18" s="209"/>
      <c r="AA18" s="27"/>
      <c r="AB18" s="27"/>
      <c r="AC18" s="27"/>
      <c r="AD18" s="27"/>
      <c r="AE18" s="27"/>
      <c r="AH18" s="27"/>
    </row>
    <row r="19" spans="1:34" s="1" customFormat="1" x14ac:dyDescent="0.25">
      <c r="A19" s="175">
        <v>1000</v>
      </c>
      <c r="B19" s="179">
        <f>'Profil - Effekt'!J18</f>
        <v>678</v>
      </c>
      <c r="C19" s="177">
        <f>'Profil - Effekt'!J18/(4185*($H$4-$H$5))*3600</f>
        <v>58.322580645161288</v>
      </c>
      <c r="D19" s="178">
        <f>C19/SQRT(Data!$G$1)/100</f>
        <v>0.18443219385756224</v>
      </c>
      <c r="E19" s="177">
        <f>IF(D19&gt;0.75,8,IF(D19&lt;0.13,"-",HLOOKUP(D19,Forinnstilling!$D$23:$R$24,2,TRUE)))</f>
        <v>1.5</v>
      </c>
      <c r="F19" s="177">
        <f>IF(D19&gt;0.26,"-",IF(D19&lt;0.07,2,HLOOKUP(D19,Forinnstilling!$D$26:$R$27,2,TRUE)))</f>
        <v>7</v>
      </c>
      <c r="G19" s="186">
        <f>'Profil - Effekt'!K18</f>
        <v>998</v>
      </c>
      <c r="H19" s="177">
        <f>'Profil - Effekt'!K18/(4185*($H$4-$H$5))*3600</f>
        <v>85.849462365591407</v>
      </c>
      <c r="I19" s="178">
        <f>H19/SQRT(Data!$G$1)/100</f>
        <v>0.27147983697617573</v>
      </c>
      <c r="J19" s="177">
        <f>IF(I19&gt;0.75,8,IF(I19&lt;0.13,"-",HLOOKUP(I19,Forinnstilling!$D$23:$R$24,2,TRUE)))</f>
        <v>2.5</v>
      </c>
      <c r="K19" s="177" t="str">
        <f>IF(I19&gt;0.26,"-",IF(I19&lt;0.07,2,HLOOKUP(I19,Forinnstilling!$D$26:$R$27,2,TRUE)))</f>
        <v>-</v>
      </c>
      <c r="L19" s="166"/>
      <c r="M19" s="286" t="s">
        <v>68</v>
      </c>
      <c r="N19" s="287"/>
      <c r="O19" s="288"/>
      <c r="P19" s="212" t="str">
        <f t="shared" si="0"/>
        <v>-</v>
      </c>
      <c r="Q19" s="213" t="str">
        <f>IF(O19="","-",P19/SQRT(Data!$G$1)/100)</f>
        <v>-</v>
      </c>
      <c r="R19" s="177" t="str">
        <f>IF(O19="","-",IF(Q19&gt;0.75,8,IF(Q19&lt;0.13,"-",HLOOKUP(Q19,Forinnstilling!$D$23:$R$24,2,TRUE))))</f>
        <v>-</v>
      </c>
      <c r="S19" s="177"/>
      <c r="T19" s="177" t="str">
        <f>IF(O19="","-",IF(Q19&gt;0.26,"-",IF(Q19&lt;0.07,2,HLOOKUP(Q19,Forinnstilling!$D$26:$R$27,2,TRUE))))</f>
        <v>-</v>
      </c>
      <c r="U19" s="176" t="str">
        <f>IF(O19="","-",IF($Q19&gt;0.57,6,IF($Q19&lt;0.09,1,HLOOKUP($Q19,Forinnstilling!$D$30:$I$31,2,TRUE))))</f>
        <v>-</v>
      </c>
      <c r="V19" s="176" t="str">
        <f>IF(O19="","-",IF($Q19&gt;0.32,"-",IF($Q19&lt;0.045,1,HLOOKUP($Q19,Forinnstilling!$D$33:$I$34,2,TRUE))))</f>
        <v>-</v>
      </c>
      <c r="W19" s="204"/>
      <c r="X19" s="204"/>
      <c r="Y19" s="204"/>
      <c r="Z19" s="204"/>
      <c r="AA19" s="27"/>
      <c r="AB19" s="27"/>
      <c r="AC19" s="27"/>
      <c r="AD19" s="27"/>
      <c r="AE19" s="27"/>
      <c r="AH19" s="27"/>
    </row>
    <row r="20" spans="1:34" s="1" customFormat="1" x14ac:dyDescent="0.25">
      <c r="A20" s="175">
        <v>1100</v>
      </c>
      <c r="B20" s="183">
        <f>'Profil - Effekt'!J19</f>
        <v>745.80000000000007</v>
      </c>
      <c r="C20" s="181">
        <f>'Profil - Effekt'!J19/(4185*($H$4-$H$5))*3600</f>
        <v>64.154838709677435</v>
      </c>
      <c r="D20" s="182">
        <f>C20/SQRT(Data!$G$1)/100</f>
        <v>0.20287541324331851</v>
      </c>
      <c r="E20" s="181">
        <f>IF(D20&gt;0.75,8,IF(D20&lt;0.13,"-",HLOOKUP(D20,Forinnstilling!$D$23:$R$24,2,TRUE)))</f>
        <v>1.5</v>
      </c>
      <c r="F20" s="181">
        <f>IF(D20&gt;0.26,"-",IF(D20&lt;0.07,2,HLOOKUP(D20,Forinnstilling!$D$26:$R$27,2,TRUE)))</f>
        <v>7</v>
      </c>
      <c r="G20" s="187">
        <f>'Profil - Effekt'!K19</f>
        <v>1097.8</v>
      </c>
      <c r="H20" s="181">
        <f>'Profil - Effekt'!K19/(4185*($H$4-$H$5))*3600</f>
        <v>94.434408602150526</v>
      </c>
      <c r="I20" s="182">
        <f>H20/SQRT(Data!$G$1)/100</f>
        <v>0.29862782067379323</v>
      </c>
      <c r="J20" s="181">
        <f>IF(I20&gt;0.75,8,IF(I20&lt;0.13,"-",HLOOKUP(I20,Forinnstilling!$D$23:$R$24,2,TRUE)))</f>
        <v>2.5</v>
      </c>
      <c r="K20" s="181" t="str">
        <f>IF(I20&gt;0.26,"-",IF(I20&lt;0.07,2,HLOOKUP(I20,Forinnstilling!$D$26:$R$27,2,TRUE)))</f>
        <v>-</v>
      </c>
      <c r="L20" s="166"/>
      <c r="M20" s="289" t="s">
        <v>69</v>
      </c>
      <c r="N20" s="287"/>
      <c r="O20" s="290"/>
      <c r="P20" s="214" t="str">
        <f t="shared" si="0"/>
        <v>-</v>
      </c>
      <c r="Q20" s="215" t="str">
        <f>IF(O20="","-",P20/SQRT(Data!$G$1)/100)</f>
        <v>-</v>
      </c>
      <c r="R20" s="181" t="str">
        <f>IF(O20="","-",IF(Q20&gt;0.75,8,IF(Q20&lt;0.13,"-",HLOOKUP(Q20,Forinnstilling!$D$23:$R$24,2,TRUE))))</f>
        <v>-</v>
      </c>
      <c r="S20" s="181"/>
      <c r="T20" s="181" t="str">
        <f>IF(O20="","-",IF(Q20&gt;0.26,"-",IF(Q20&lt;0.07,2,HLOOKUP(Q20,Forinnstilling!$D$26:$R$27,2,TRUE))))</f>
        <v>-</v>
      </c>
      <c r="U20" s="180" t="str">
        <f>IF(O20="","-",IF($Q20&gt;0.57,6,IF($Q20&lt;0.09,1,HLOOKUP($Q20,Forinnstilling!$D$30:$I$31,2,TRUE))))</f>
        <v>-</v>
      </c>
      <c r="V20" s="180" t="str">
        <f>IF(O20="","-",IF($Q20&gt;0.32,"-",IF($Q20&lt;0.045,1,HLOOKUP($Q20,Forinnstilling!$D$33:$I$34,2,TRUE))))</f>
        <v>-</v>
      </c>
      <c r="W20" s="209"/>
      <c r="X20" s="209"/>
      <c r="Y20" s="209"/>
      <c r="Z20" s="209"/>
      <c r="AA20" s="27"/>
      <c r="AB20" s="27"/>
      <c r="AC20" s="27"/>
      <c r="AD20" s="27"/>
      <c r="AE20" s="27"/>
      <c r="AH20" s="27"/>
    </row>
    <row r="21" spans="1:34" s="1" customFormat="1" x14ac:dyDescent="0.25">
      <c r="A21" s="175">
        <v>1200</v>
      </c>
      <c r="B21" s="179">
        <f>'Profil - Effekt'!J20</f>
        <v>813.6</v>
      </c>
      <c r="C21" s="177">
        <f>'Profil - Effekt'!J20/(4185*($H$4-$H$5))*3600</f>
        <v>69.987096774193546</v>
      </c>
      <c r="D21" s="178">
        <f>C21/SQRT(Data!$G$1)/100</f>
        <v>0.2213186326290747</v>
      </c>
      <c r="E21" s="177">
        <f>IF(D21&gt;0.75,8,IF(D21&lt;0.13,"-",HLOOKUP(D21,Forinnstilling!$D$23:$R$24,2,TRUE)))</f>
        <v>2</v>
      </c>
      <c r="F21" s="177">
        <f>IF(D21&gt;0.26,"-",IF(D21&lt;0.07,2,HLOOKUP(D21,Forinnstilling!$D$26:$R$27,2,TRUE)))</f>
        <v>7.5</v>
      </c>
      <c r="G21" s="186">
        <f>'Profil - Effekt'!K20</f>
        <v>1197.5999999999999</v>
      </c>
      <c r="H21" s="177">
        <f>'Profil - Effekt'!K20/(4185*($H$4-$H$5))*3600</f>
        <v>103.01935483870966</v>
      </c>
      <c r="I21" s="178">
        <f>H21/SQRT(Data!$G$1)/100</f>
        <v>0.32577580437141079</v>
      </c>
      <c r="J21" s="177">
        <f>IF(I21&gt;0.75,8,IF(I21&lt;0.13,"-",HLOOKUP(I21,Forinnstilling!$D$23:$R$24,2,TRUE)))</f>
        <v>3</v>
      </c>
      <c r="K21" s="177" t="str">
        <f>IF(I21&gt;0.26,"-",IF(I21&lt;0.07,2,HLOOKUP(I21,Forinnstilling!$D$26:$R$27,2,TRUE)))</f>
        <v>-</v>
      </c>
      <c r="L21" s="166"/>
      <c r="M21" s="286" t="s">
        <v>70</v>
      </c>
      <c r="N21" s="287"/>
      <c r="O21" s="288"/>
      <c r="P21" s="212" t="str">
        <f t="shared" si="0"/>
        <v>-</v>
      </c>
      <c r="Q21" s="213" t="str">
        <f>IF(O21="","-",P21/SQRT(Data!$G$1)/100)</f>
        <v>-</v>
      </c>
      <c r="R21" s="177" t="str">
        <f>IF(O21="","-",IF(Q21&gt;0.75,8,IF(Q21&lt;0.13,"-",HLOOKUP(Q21,Forinnstilling!$D$23:$R$24,2,TRUE))))</f>
        <v>-</v>
      </c>
      <c r="S21" s="177"/>
      <c r="T21" s="177" t="str">
        <f>IF(O21="","-",IF(Q21&gt;0.26,"-",IF(Q21&lt;0.07,2,HLOOKUP(Q21,Forinnstilling!$D$26:$R$27,2,TRUE))))</f>
        <v>-</v>
      </c>
      <c r="U21" s="176" t="str">
        <f>IF(O21="","-",IF($Q21&gt;0.57,6,IF($Q21&lt;0.09,1,HLOOKUP($Q21,Forinnstilling!$D$30:$I$31,2,TRUE))))</f>
        <v>-</v>
      </c>
      <c r="V21" s="176" t="str">
        <f>IF(O21="","-",IF($Q21&gt;0.32,"-",IF($Q21&lt;0.045,1,HLOOKUP($Q21,Forinnstilling!$D$33:$I$34,2,TRUE))))</f>
        <v>-</v>
      </c>
      <c r="W21" s="204"/>
      <c r="X21" s="204"/>
      <c r="Y21" s="204"/>
      <c r="Z21" s="204"/>
      <c r="AA21" s="27"/>
      <c r="AB21" s="27"/>
      <c r="AC21" s="27"/>
      <c r="AD21" s="27"/>
      <c r="AE21" s="27"/>
      <c r="AH21" s="27"/>
    </row>
    <row r="22" spans="1:34" s="1" customFormat="1" x14ac:dyDescent="0.25">
      <c r="A22" s="175">
        <v>1300</v>
      </c>
      <c r="B22" s="183">
        <f>'Profil - Effekt'!J21</f>
        <v>881.40000000000009</v>
      </c>
      <c r="C22" s="181">
        <f>'Profil - Effekt'!J21/(4185*($H$4-$H$5))*3600</f>
        <v>75.819354838709685</v>
      </c>
      <c r="D22" s="182">
        <f>C22/SQRT(Data!$G$1)/100</f>
        <v>0.23976185201483094</v>
      </c>
      <c r="E22" s="181">
        <f>IF(D22&gt;0.75,8,IF(D22&lt;0.13,"-",HLOOKUP(D22,Forinnstilling!$D$23:$R$24,2,TRUE)))</f>
        <v>2</v>
      </c>
      <c r="F22" s="181">
        <f>IF(D22&gt;0.26,"-",IF(D22&lt;0.07,2,HLOOKUP(D22,Forinnstilling!$D$26:$R$27,2,TRUE)))</f>
        <v>7.5</v>
      </c>
      <c r="G22" s="187">
        <f>'Profil - Effekt'!K21</f>
        <v>1297.4000000000001</v>
      </c>
      <c r="H22" s="181">
        <f>'Profil - Effekt'!K21/(4185*($H$4-$H$5))*3600</f>
        <v>111.60430107526882</v>
      </c>
      <c r="I22" s="182">
        <f>H22/SQRT(Data!$G$1)/100</f>
        <v>0.35292378806902841</v>
      </c>
      <c r="J22" s="181">
        <f>IF(I22&gt;0.75,8,IF(I22&lt;0.13,"-",HLOOKUP(I22,Forinnstilling!$D$23:$R$24,2,TRUE)))</f>
        <v>3.5</v>
      </c>
      <c r="K22" s="181" t="str">
        <f>IF(I22&gt;0.26,"-",IF(I22&lt;0.07,2,HLOOKUP(I22,Forinnstilling!$D$26:$R$27,2,TRUE)))</f>
        <v>-</v>
      </c>
      <c r="L22" s="166"/>
      <c r="M22" s="289" t="s">
        <v>71</v>
      </c>
      <c r="N22" s="287"/>
      <c r="O22" s="290"/>
      <c r="P22" s="214" t="str">
        <f t="shared" si="0"/>
        <v>-</v>
      </c>
      <c r="Q22" s="215" t="str">
        <f>IF(O22="","-",P22/SQRT(Data!$G$1)/100)</f>
        <v>-</v>
      </c>
      <c r="R22" s="181" t="str">
        <f>IF(O22="","-",IF(Q22&gt;0.75,8,IF(Q22&lt;0.13,"-",HLOOKUP(Q22,Forinnstilling!$D$23:$R$24,2,TRUE))))</f>
        <v>-</v>
      </c>
      <c r="S22" s="181"/>
      <c r="T22" s="181" t="str">
        <f>IF(O22="","-",IF(Q22&gt;0.26,"-",IF(Q22&lt;0.07,2,HLOOKUP(Q22,Forinnstilling!$D$26:$R$27,2,TRUE))))</f>
        <v>-</v>
      </c>
      <c r="U22" s="180" t="str">
        <f>IF(O22="","-",IF($Q22&gt;0.57,6,IF($Q22&lt;0.09,1,HLOOKUP($Q22,Forinnstilling!$D$30:$I$31,2,TRUE))))</f>
        <v>-</v>
      </c>
      <c r="V22" s="180" t="str">
        <f>IF(O22="","-",IF($Q22&gt;0.32,"-",IF($Q22&lt;0.045,1,HLOOKUP($Q22,Forinnstilling!$D$33:$I$34,2,TRUE))))</f>
        <v>-</v>
      </c>
      <c r="W22" s="209"/>
      <c r="X22" s="209"/>
      <c r="Y22" s="209"/>
      <c r="Z22" s="209"/>
      <c r="AA22" s="27"/>
      <c r="AB22" s="27"/>
      <c r="AC22" s="27"/>
      <c r="AD22" s="27"/>
      <c r="AE22" s="27"/>
      <c r="AH22" s="27"/>
    </row>
    <row r="23" spans="1:34" s="1" customFormat="1" x14ac:dyDescent="0.25">
      <c r="A23" s="175">
        <v>1400</v>
      </c>
      <c r="B23" s="179">
        <f>'Profil - Effekt'!J22</f>
        <v>949.2</v>
      </c>
      <c r="C23" s="177">
        <f>'Profil - Effekt'!J22/(4185*($H$4-$H$5))*3600</f>
        <v>81.651612903225811</v>
      </c>
      <c r="D23" s="178">
        <f>C23/SQRT(Data!$G$1)/100</f>
        <v>0.25820507140058718</v>
      </c>
      <c r="E23" s="177">
        <f>IF(D23&gt;0.75,8,IF(D23&lt;0.13,"-",HLOOKUP(D23,Forinnstilling!$D$23:$R$24,2,TRUE)))</f>
        <v>2</v>
      </c>
      <c r="F23" s="177">
        <f>IF(D23&gt;0.26,"-",IF(D23&lt;0.07,2,HLOOKUP(D23,Forinnstilling!$D$26:$R$27,2,TRUE)))</f>
        <v>7.5</v>
      </c>
      <c r="G23" s="186">
        <f>'Profil - Effekt'!K22</f>
        <v>1397.2</v>
      </c>
      <c r="H23" s="177">
        <f>'Profil - Effekt'!K22/(4185*($H$4-$H$5))*3600</f>
        <v>120.18924731182796</v>
      </c>
      <c r="I23" s="178">
        <f>H23/SQRT(Data!$G$1)/100</f>
        <v>0.38007177176664597</v>
      </c>
      <c r="J23" s="177">
        <f>IF(I23&gt;0.75,8,IF(I23&lt;0.13,"-",HLOOKUP(I23,Forinnstilling!$D$23:$R$24,2,TRUE)))</f>
        <v>4</v>
      </c>
      <c r="K23" s="177" t="str">
        <f>IF(I23&gt;0.26,"-",IF(I23&lt;0.07,2,HLOOKUP(I23,Forinnstilling!$D$26:$R$27,2,TRUE)))</f>
        <v>-</v>
      </c>
      <c r="L23" s="166"/>
      <c r="M23" s="286" t="s">
        <v>72</v>
      </c>
      <c r="N23" s="287"/>
      <c r="O23" s="288"/>
      <c r="P23" s="212" t="str">
        <f t="shared" si="0"/>
        <v>-</v>
      </c>
      <c r="Q23" s="213" t="str">
        <f>IF(O23="","-",P23/SQRT(Data!$G$1)/100)</f>
        <v>-</v>
      </c>
      <c r="R23" s="177" t="str">
        <f>IF(O23="","-",IF(Q23&gt;0.75,8,IF(Q23&lt;0.13,"-",HLOOKUP(Q23,Forinnstilling!$D$23:$R$24,2,TRUE))))</f>
        <v>-</v>
      </c>
      <c r="S23" s="177"/>
      <c r="T23" s="177" t="str">
        <f>IF(O23="","-",IF(Q23&gt;0.26,"-",IF(Q23&lt;0.07,2,HLOOKUP(Q23,Forinnstilling!$D$26:$R$27,2,TRUE))))</f>
        <v>-</v>
      </c>
      <c r="U23" s="176" t="str">
        <f>IF(O23="","-",IF($Q23&gt;0.57,6,IF($Q23&lt;0.09,1,HLOOKUP($Q23,Forinnstilling!$D$30:$I$31,2,TRUE))))</f>
        <v>-</v>
      </c>
      <c r="V23" s="176" t="str">
        <f>IF(O23="","-",IF($Q23&gt;0.32,"-",IF($Q23&lt;0.045,1,HLOOKUP($Q23,Forinnstilling!$D$33:$I$34,2,TRUE))))</f>
        <v>-</v>
      </c>
      <c r="W23" s="204"/>
      <c r="X23" s="204"/>
      <c r="Y23" s="204"/>
      <c r="Z23" s="204"/>
      <c r="AA23" s="27"/>
      <c r="AB23" s="27"/>
      <c r="AC23" s="27"/>
      <c r="AD23" s="27"/>
      <c r="AE23" s="27"/>
      <c r="AH23" s="27"/>
    </row>
    <row r="24" spans="1:34" s="1" customFormat="1" x14ac:dyDescent="0.25">
      <c r="A24" s="175">
        <v>1600</v>
      </c>
      <c r="B24" s="183">
        <f>'Profil - Effekt'!J23</f>
        <v>1084.8000000000002</v>
      </c>
      <c r="C24" s="181">
        <f>'Profil - Effekt'!J23/(4185*($H$4-$H$5))*3600</f>
        <v>93.316129032258075</v>
      </c>
      <c r="D24" s="182">
        <f>C24/SQRT(Data!$G$1)/100</f>
        <v>0.29509151017209961</v>
      </c>
      <c r="E24" s="181">
        <f>IF(D24&gt;0.75,8,IF(D24&lt;0.13,"-",HLOOKUP(D24,Forinnstilling!$D$23:$R$24,2,TRUE)))</f>
        <v>2.5</v>
      </c>
      <c r="F24" s="181" t="str">
        <f>IF(D24&gt;0.26,"-",IF(D24&lt;0.07,2,HLOOKUP(D24,Forinnstilling!$D$26:$R$27,2,TRUE)))</f>
        <v>-</v>
      </c>
      <c r="G24" s="187">
        <f>'Profil - Effekt'!K23</f>
        <v>1596.8</v>
      </c>
      <c r="H24" s="181">
        <f>'Profil - Effekt'!K23/(4185*($H$4-$H$5))*3600</f>
        <v>137.35913978494622</v>
      </c>
      <c r="I24" s="182">
        <f>H24/SQRT(Data!$G$1)/100</f>
        <v>0.43436773916188109</v>
      </c>
      <c r="J24" s="181">
        <f>IF(I24&gt;0.75,8,IF(I24&lt;0.13,"-",HLOOKUP(I24,Forinnstilling!$D$23:$R$24,2,TRUE)))</f>
        <v>4.5</v>
      </c>
      <c r="K24" s="181" t="str">
        <f>IF(I24&gt;0.26,"-",IF(I24&lt;0.07,2,HLOOKUP(I24,Forinnstilling!$D$26:$R$27,2,TRUE)))</f>
        <v>-</v>
      </c>
      <c r="L24" s="166"/>
      <c r="M24" s="289" t="s">
        <v>73</v>
      </c>
      <c r="N24" s="287"/>
      <c r="O24" s="290"/>
      <c r="P24" s="214" t="str">
        <f t="shared" si="0"/>
        <v>-</v>
      </c>
      <c r="Q24" s="215" t="str">
        <f>IF(O24="","-",P24/SQRT(Data!$G$1)/100)</f>
        <v>-</v>
      </c>
      <c r="R24" s="181" t="str">
        <f>IF(O24="","-",IF(Q24&gt;0.75,8,IF(Q24&lt;0.13,"-",HLOOKUP(Q24,Forinnstilling!$D$23:$R$24,2,TRUE))))</f>
        <v>-</v>
      </c>
      <c r="S24" s="181"/>
      <c r="T24" s="181" t="str">
        <f>IF(O24="","-",IF(Q24&gt;0.26,"-",IF(Q24&lt;0.07,2,HLOOKUP(Q24,Forinnstilling!$D$26:$R$27,2,TRUE))))</f>
        <v>-</v>
      </c>
      <c r="U24" s="180" t="str">
        <f>IF(O24="","-",IF($Q24&gt;0.57,6,IF($Q24&lt;0.09,1,HLOOKUP($Q24,Forinnstilling!$D$30:$I$31,2,TRUE))))</f>
        <v>-</v>
      </c>
      <c r="V24" s="180" t="str">
        <f>IF(O24="","-",IF($Q24&gt;0.32,"-",IF($Q24&lt;0.045,1,HLOOKUP($Q24,Forinnstilling!$D$33:$I$34,2,TRUE))))</f>
        <v>-</v>
      </c>
      <c r="W24" s="209"/>
      <c r="X24" s="209"/>
      <c r="Y24" s="209"/>
      <c r="Z24" s="209"/>
      <c r="AA24" s="27"/>
      <c r="AB24" s="27"/>
      <c r="AC24" s="27"/>
      <c r="AD24" s="27"/>
      <c r="AE24" s="27"/>
      <c r="AH24" s="27"/>
    </row>
    <row r="25" spans="1:34" s="1" customFormat="1" x14ac:dyDescent="0.25">
      <c r="A25" s="175">
        <v>1800</v>
      </c>
      <c r="B25" s="179">
        <f>'Profil - Effekt'!J24</f>
        <v>1220.4000000000001</v>
      </c>
      <c r="C25" s="177">
        <f>'Profil - Effekt'!J24/(4185*($H$4-$H$5))*3600</f>
        <v>104.98064516129033</v>
      </c>
      <c r="D25" s="178">
        <f>C25/SQRT(Data!$G$1)/100</f>
        <v>0.33197794894361204</v>
      </c>
      <c r="E25" s="177">
        <f>IF(D25&gt;0.75,8,IF(D25&lt;0.13,"-",HLOOKUP(D25,Forinnstilling!$D$23:$R$24,2,TRUE)))</f>
        <v>3</v>
      </c>
      <c r="F25" s="177" t="str">
        <f>IF(D25&gt;0.26,"-",IF(D25&lt;0.07,2,HLOOKUP(D25,Forinnstilling!$D$26:$R$27,2,TRUE)))</f>
        <v>-</v>
      </c>
      <c r="G25" s="186">
        <f>'Profil - Effekt'!K24</f>
        <v>1796.4</v>
      </c>
      <c r="H25" s="177">
        <f>'Profil - Effekt'!K24/(4185*($H$4-$H$5))*3600</f>
        <v>154.52903225806452</v>
      </c>
      <c r="I25" s="178">
        <f>H25/SQRT(Data!$G$1)/100</f>
        <v>0.48866370655711627</v>
      </c>
      <c r="J25" s="177">
        <f>IF(I25&gt;0.75,8,IF(I25&lt;0.13,"-",HLOOKUP(I25,Forinnstilling!$D$23:$R$24,2,TRUE)))</f>
        <v>5</v>
      </c>
      <c r="K25" s="177" t="str">
        <f>IF(I25&gt;0.26,"-",IF(I25&lt;0.07,2,HLOOKUP(I25,Forinnstilling!$D$26:$R$27,2,TRUE)))</f>
        <v>-</v>
      </c>
      <c r="L25" s="166"/>
      <c r="M25" s="286" t="s">
        <v>74</v>
      </c>
      <c r="N25" s="287"/>
      <c r="O25" s="288"/>
      <c r="P25" s="212" t="str">
        <f t="shared" si="0"/>
        <v>-</v>
      </c>
      <c r="Q25" s="213" t="str">
        <f>IF(O25="","-",P25/SQRT(Data!$G$1)/100)</f>
        <v>-</v>
      </c>
      <c r="R25" s="177" t="str">
        <f>IF(O25="","-",IF(Q25&gt;0.75,8,IF(Q25&lt;0.13,"-",HLOOKUP(Q25,Forinnstilling!$D$23:$R$24,2,TRUE))))</f>
        <v>-</v>
      </c>
      <c r="S25" s="177"/>
      <c r="T25" s="177" t="str">
        <f>IF(O25="","-",IF(Q25&gt;0.26,"-",IF(Q25&lt;0.07,2,HLOOKUP(Q25,Forinnstilling!$D$26:$R$27,2,TRUE))))</f>
        <v>-</v>
      </c>
      <c r="U25" s="176" t="str">
        <f>IF(O25="","-",IF($Q25&gt;0.57,6,IF($Q25&lt;0.09,1,HLOOKUP($Q25,Forinnstilling!$D$30:$I$31,2,TRUE))))</f>
        <v>-</v>
      </c>
      <c r="V25" s="176" t="str">
        <f>IF(O25="","-",IF($Q25&gt;0.32,"-",IF($Q25&lt;0.045,1,HLOOKUP($Q25,Forinnstilling!$D$33:$I$34,2,TRUE))))</f>
        <v>-</v>
      </c>
      <c r="W25" s="204"/>
      <c r="X25" s="204"/>
      <c r="Y25" s="204"/>
      <c r="Z25" s="204"/>
      <c r="AA25" s="27"/>
      <c r="AB25" s="27"/>
      <c r="AC25" s="27"/>
      <c r="AD25" s="27"/>
      <c r="AE25" s="27"/>
      <c r="AH25" s="27"/>
    </row>
    <row r="26" spans="1:34" s="1" customFormat="1" x14ac:dyDescent="0.25">
      <c r="A26" s="175">
        <v>2000</v>
      </c>
      <c r="B26" s="183">
        <f>'Profil - Effekt'!J25</f>
        <v>1356</v>
      </c>
      <c r="C26" s="181">
        <f>'Profil - Effekt'!J25/(4185*($H$4-$H$5))*3600</f>
        <v>116.64516129032258</v>
      </c>
      <c r="D26" s="182">
        <f>C26/SQRT(Data!$G$1)/100</f>
        <v>0.36886438771512448</v>
      </c>
      <c r="E26" s="181">
        <f>IF(D26&gt;0.75,8,IF(D26&lt;0.13,"-",HLOOKUP(D26,Forinnstilling!$D$23:$R$24,2,TRUE)))</f>
        <v>3.5</v>
      </c>
      <c r="F26" s="181" t="str">
        <f>IF(D26&gt;0.26,"-",IF(D26&lt;0.07,2,HLOOKUP(D26,Forinnstilling!$D$26:$R$27,2,TRUE)))</f>
        <v>-</v>
      </c>
      <c r="G26" s="187">
        <f>'Profil - Effekt'!K25</f>
        <v>1996</v>
      </c>
      <c r="H26" s="181">
        <f>'Profil - Effekt'!K25/(4185*($H$4-$H$5))*3600</f>
        <v>171.69892473118281</v>
      </c>
      <c r="I26" s="182">
        <f>H26/SQRT(Data!$G$1)/100</f>
        <v>0.54295967395235145</v>
      </c>
      <c r="J26" s="181">
        <f>IF(I26&gt;0.75,8,IF(I26&lt;0.13,"-",HLOOKUP(I26,Forinnstilling!$D$23:$R$24,2,TRUE)))</f>
        <v>5.5</v>
      </c>
      <c r="K26" s="181" t="str">
        <f>IF(I26&gt;0.26,"-",IF(I26&lt;0.07,2,HLOOKUP(I26,Forinnstilling!$D$26:$R$27,2,TRUE)))</f>
        <v>-</v>
      </c>
      <c r="L26" s="166"/>
      <c r="M26" s="289" t="s">
        <v>75</v>
      </c>
      <c r="N26" s="287"/>
      <c r="O26" s="290"/>
      <c r="P26" s="214" t="str">
        <f t="shared" si="0"/>
        <v>-</v>
      </c>
      <c r="Q26" s="215" t="str">
        <f>IF(O26="","-",P26/SQRT(Data!$G$1)/100)</f>
        <v>-</v>
      </c>
      <c r="R26" s="181" t="str">
        <f>IF(O26="","-",IF(Q26&gt;0.75,8,IF(Q26&lt;0.13,"-",HLOOKUP(Q26,Forinnstilling!$D$23:$R$24,2,TRUE))))</f>
        <v>-</v>
      </c>
      <c r="S26" s="181"/>
      <c r="T26" s="181" t="str">
        <f>IF(O26="","-",IF(Q26&gt;0.26,"-",IF(Q26&lt;0.07,2,HLOOKUP(Q26,Forinnstilling!$D$26:$R$27,2,TRUE))))</f>
        <v>-</v>
      </c>
      <c r="U26" s="180" t="str">
        <f>IF(O26="","-",IF($Q26&gt;0.57,6,IF($Q26&lt;0.09,1,HLOOKUP($Q26,Forinnstilling!$D$30:$I$31,2,TRUE))))</f>
        <v>-</v>
      </c>
      <c r="V26" s="180" t="str">
        <f>IF(O26="","-",IF($Q26&gt;0.32,"-",IF($Q26&lt;0.045,1,HLOOKUP($Q26,Forinnstilling!$D$33:$I$34,2,TRUE))))</f>
        <v>-</v>
      </c>
      <c r="W26" s="209"/>
      <c r="X26" s="209"/>
      <c r="Y26" s="209"/>
      <c r="Z26" s="209"/>
      <c r="AA26" s="27"/>
      <c r="AB26" s="27"/>
      <c r="AC26" s="27"/>
      <c r="AD26" s="27"/>
      <c r="AE26" s="27"/>
      <c r="AH26" s="27"/>
    </row>
    <row r="27" spans="1:34" s="1" customFormat="1" x14ac:dyDescent="0.25">
      <c r="A27" s="175">
        <v>2300</v>
      </c>
      <c r="B27" s="179">
        <f>'Profil - Effekt'!J26</f>
        <v>1559.4</v>
      </c>
      <c r="C27" s="177">
        <f>'Profil - Effekt'!J26/(4185*($H$4-$H$5))*3600</f>
        <v>134.14193548387098</v>
      </c>
      <c r="D27" s="178">
        <f>C27/SQRT(Data!$G$1)/100</f>
        <v>0.42419404587239318</v>
      </c>
      <c r="E27" s="177">
        <f>IF(D27&gt;0.75,8,IF(D27&lt;0.13,"-",HLOOKUP(D27,Forinnstilling!$D$23:$R$24,2,TRUE)))</f>
        <v>4.5</v>
      </c>
      <c r="F27" s="177" t="str">
        <f>IF(D27&gt;0.26,"-",IF(D27&lt;0.07,2,HLOOKUP(D27,Forinnstilling!$D$26:$R$27,2,TRUE)))</f>
        <v>-</v>
      </c>
      <c r="G27" s="186">
        <f>'Profil - Effekt'!K26</f>
        <v>2295.4</v>
      </c>
      <c r="H27" s="177">
        <f>'Profil - Effekt'!K26/(4185*($H$4-$H$5))*3600</f>
        <v>197.45376344086023</v>
      </c>
      <c r="I27" s="178">
        <f>H27/SQRT(Data!$G$1)/100</f>
        <v>0.62440362504520419</v>
      </c>
      <c r="J27" s="177">
        <f>IF(I27&gt;0.75,8,IF(I27&lt;0.13,"-",HLOOKUP(I27,Forinnstilling!$D$23:$R$24,2,TRUE)))</f>
        <v>6.5</v>
      </c>
      <c r="K27" s="177" t="str">
        <f>IF(I27&gt;0.26,"-",IF(I27&lt;0.07,2,HLOOKUP(I27,Forinnstilling!$D$26:$R$27,2,TRUE)))</f>
        <v>-</v>
      </c>
      <c r="L27" s="166"/>
      <c r="M27" s="286" t="s">
        <v>76</v>
      </c>
      <c r="N27" s="287"/>
      <c r="O27" s="288"/>
      <c r="P27" s="212" t="str">
        <f t="shared" si="0"/>
        <v>-</v>
      </c>
      <c r="Q27" s="213" t="str">
        <f>IF(O27="","-",P27/SQRT(Data!$G$1)/100)</f>
        <v>-</v>
      </c>
      <c r="R27" s="177" t="str">
        <f>IF(O27="","-",IF(Q27&gt;0.75,8,IF(Q27&lt;0.13,"-",HLOOKUP(Q27,Forinnstilling!$D$23:$R$24,2,TRUE))))</f>
        <v>-</v>
      </c>
      <c r="S27" s="177"/>
      <c r="T27" s="177" t="str">
        <f>IF(O27="","-",IF(Q27&gt;0.26,"-",IF(Q27&lt;0.07,2,HLOOKUP(Q27,Forinnstilling!$D$26:$R$27,2,TRUE))))</f>
        <v>-</v>
      </c>
      <c r="U27" s="176" t="str">
        <f>IF(O27="","-",IF($Q27&gt;0.57,6,IF($Q27&lt;0.09,1,HLOOKUP($Q27,Forinnstilling!$D$30:$I$31,2,TRUE))))</f>
        <v>-</v>
      </c>
      <c r="V27" s="176" t="str">
        <f>IF(O27="","-",IF($Q27&gt;0.32,"-",IF($Q27&lt;0.045,1,HLOOKUP($Q27,Forinnstilling!$D$33:$I$34,2,TRUE))))</f>
        <v>-</v>
      </c>
      <c r="W27" s="204"/>
      <c r="X27" s="204"/>
      <c r="Y27" s="204"/>
      <c r="Z27" s="204"/>
      <c r="AA27" s="27"/>
      <c r="AB27" s="27"/>
      <c r="AC27" s="27"/>
      <c r="AD27" s="27"/>
      <c r="AE27" s="27"/>
      <c r="AH27" s="27"/>
    </row>
    <row r="28" spans="1:34" s="1" customFormat="1" x14ac:dyDescent="0.25">
      <c r="A28" s="175">
        <v>2600</v>
      </c>
      <c r="B28" s="183">
        <f>'Profil - Effekt'!J27</f>
        <v>1762.8000000000002</v>
      </c>
      <c r="C28" s="181">
        <f>'Profil - Effekt'!J27/(4185*($H$4-$H$5))*3600</f>
        <v>151.63870967741937</v>
      </c>
      <c r="D28" s="182">
        <f>C28/SQRT(Data!$G$1)/100</f>
        <v>0.47952370402966188</v>
      </c>
      <c r="E28" s="181">
        <f>IF(D28&gt;0.75,8,IF(D28&lt;0.13,"-",HLOOKUP(D28,Forinnstilling!$D$23:$R$24,2,TRUE)))</f>
        <v>5</v>
      </c>
      <c r="F28" s="181" t="str">
        <f>IF(D28&gt;0.26,"-",IF(D28&lt;0.07,2,HLOOKUP(D28,Forinnstilling!$D$26:$R$27,2,TRUE)))</f>
        <v>-</v>
      </c>
      <c r="G28" s="187">
        <f>'Profil - Effekt'!K27</f>
        <v>2594.8000000000002</v>
      </c>
      <c r="H28" s="181">
        <f>'Profil - Effekt'!K27/(4185*($H$4-$H$5))*3600</f>
        <v>223.20860215053764</v>
      </c>
      <c r="I28" s="182">
        <f>H28/SQRT(Data!$G$1)/100</f>
        <v>0.70584757613805682</v>
      </c>
      <c r="J28" s="181">
        <f>IF(I28&gt;0.75,8,IF(I28&lt;0.13,"-",HLOOKUP(I28,Forinnstilling!$D$23:$R$24,2,TRUE)))</f>
        <v>7</v>
      </c>
      <c r="K28" s="181" t="str">
        <f>IF(I28&gt;0.26,"-",IF(I28&lt;0.07,2,HLOOKUP(I28,Forinnstilling!$D$26:$R$27,2,TRUE)))</f>
        <v>-</v>
      </c>
      <c r="L28" s="166"/>
      <c r="M28" s="289" t="s">
        <v>77</v>
      </c>
      <c r="N28" s="287"/>
      <c r="O28" s="290"/>
      <c r="P28" s="214" t="str">
        <f t="shared" si="0"/>
        <v>-</v>
      </c>
      <c r="Q28" s="215" t="str">
        <f>IF(O28="","-",P28/SQRT(Data!$G$1)/100)</f>
        <v>-</v>
      </c>
      <c r="R28" s="181" t="str">
        <f>IF(O28="","-",IF(Q28&gt;0.75,8,IF(Q28&lt;0.13,"-",HLOOKUP(Q28,Forinnstilling!$D$23:$R$24,2,TRUE))))</f>
        <v>-</v>
      </c>
      <c r="S28" s="181"/>
      <c r="T28" s="181" t="str">
        <f>IF(O28="","-",IF(Q28&gt;0.26,"-",IF(Q28&lt;0.07,2,HLOOKUP(Q28,Forinnstilling!$D$26:$R$27,2,TRUE))))</f>
        <v>-</v>
      </c>
      <c r="U28" s="180" t="str">
        <f>IF(O28="","-",IF($Q28&gt;0.57,6,IF($Q28&lt;0.09,1,HLOOKUP($Q28,Forinnstilling!$D$30:$I$31,2,TRUE))))</f>
        <v>-</v>
      </c>
      <c r="V28" s="180" t="str">
        <f>IF(O28="","-",IF($Q28&gt;0.32,"-",IF($Q28&lt;0.045,1,HLOOKUP($Q28,Forinnstilling!$D$33:$I$34,2,TRUE))))</f>
        <v>-</v>
      </c>
      <c r="W28" s="209"/>
      <c r="X28" s="209"/>
      <c r="Y28" s="209"/>
      <c r="Z28" s="209"/>
      <c r="AA28" s="27"/>
      <c r="AB28" s="27"/>
      <c r="AC28" s="27"/>
      <c r="AD28" s="27"/>
      <c r="AE28" s="27"/>
      <c r="AH28" s="27"/>
    </row>
    <row r="29" spans="1:34" s="1" customFormat="1" x14ac:dyDescent="0.25">
      <c r="A29" s="220">
        <v>3000</v>
      </c>
      <c r="B29" s="192">
        <f>'Profil - Effekt'!J28</f>
        <v>2034.0000000000002</v>
      </c>
      <c r="C29" s="190">
        <f>'Profil - Effekt'!J28/(4185*($H$4-$H$5))*3600</f>
        <v>174.9677419354839</v>
      </c>
      <c r="D29" s="191">
        <f>C29/SQRT(Data!$G$1)/100</f>
        <v>0.5532965815726868</v>
      </c>
      <c r="E29" s="190">
        <f>IF(D29&gt;0.75,8,IF(D29&lt;0.13,"-",HLOOKUP(D29,Forinnstilling!$D$23:$R$24,2,TRUE)))</f>
        <v>5.5</v>
      </c>
      <c r="F29" s="190" t="str">
        <f>IF(D29&gt;0.26,"-",IF(D29&lt;0.07,2,HLOOKUP(D29,Forinnstilling!$D$26:$R$27,2,TRUE)))</f>
        <v>-</v>
      </c>
      <c r="G29" s="193">
        <f>'Profil - Effekt'!K28</f>
        <v>2994</v>
      </c>
      <c r="H29" s="190">
        <f>'Profil - Effekt'!K28/(4185*($H$4-$H$5))*3600</f>
        <v>257.54838709677421</v>
      </c>
      <c r="I29" s="191">
        <f>H29/SQRT(Data!$G$1)/100</f>
        <v>0.81443951092852718</v>
      </c>
      <c r="J29" s="190">
        <f>IF(I29&gt;0.75,8,IF(I29&lt;0.13,"-",HLOOKUP(I29,Forinnstilling!$D$23:$R$24,2,TRUE)))</f>
        <v>8</v>
      </c>
      <c r="K29" s="190" t="str">
        <f>IF(I29&gt;0.26,"-",IF(I29&lt;0.07,2,HLOOKUP(I29,Forinnstilling!$D$26:$R$27,2,TRUE)))</f>
        <v>-</v>
      </c>
      <c r="L29" s="166"/>
      <c r="M29" s="291" t="s">
        <v>78</v>
      </c>
      <c r="N29" s="292"/>
      <c r="O29" s="293"/>
      <c r="P29" s="216" t="str">
        <f t="shared" si="0"/>
        <v>-</v>
      </c>
      <c r="Q29" s="217" t="str">
        <f>IF(O29="","-",P29/SQRT(Data!$G$1)/100)</f>
        <v>-</v>
      </c>
      <c r="R29" s="190" t="str">
        <f>IF(O29="","-",IF(Q29&gt;0.75,8,IF(Q29&lt;0.13,"-",HLOOKUP(Q29,Forinnstilling!$D$23:$R$24,2,TRUE))))</f>
        <v>-</v>
      </c>
      <c r="S29" s="190"/>
      <c r="T29" s="190" t="str">
        <f>IF(O29="","-",IF(Q29&gt;0.26,"-",IF(Q29&lt;0.07,2,HLOOKUP(Q29,Forinnstilling!$D$26:$R$27,2,TRUE))))</f>
        <v>-</v>
      </c>
      <c r="U29" s="189" t="str">
        <f>IF(O29="","-",IF($Q29&gt;0.57,6,IF($Q29&lt;0.09,1,HLOOKUP($Q29,Forinnstilling!$D$30:$I$31,2,TRUE))))</f>
        <v>-</v>
      </c>
      <c r="V29" s="189" t="str">
        <f>IF(O29="","-",IF($Q29&gt;0.32,"-",IF($Q29&lt;0.045,1,HLOOKUP($Q29,Forinnstilling!$D$33:$I$34,2,TRUE))))</f>
        <v>-</v>
      </c>
      <c r="W29" s="210"/>
      <c r="X29" s="210"/>
      <c r="Y29" s="210"/>
      <c r="Z29" s="210"/>
      <c r="AA29" s="27"/>
      <c r="AB29" s="27"/>
      <c r="AC29" s="27"/>
      <c r="AD29" s="27"/>
      <c r="AE29" s="27"/>
      <c r="AH29" s="27"/>
    </row>
    <row r="30" spans="1:34" s="1" customFormat="1" x14ac:dyDescent="0.25">
      <c r="A30" s="165"/>
      <c r="B30" s="166"/>
      <c r="C30" s="167"/>
      <c r="D30" s="168"/>
      <c r="E30" s="167"/>
      <c r="F30" s="167"/>
      <c r="G30" s="166"/>
      <c r="H30" s="167"/>
      <c r="I30" s="168"/>
      <c r="J30" s="167"/>
      <c r="K30" s="167"/>
      <c r="L30" s="166"/>
      <c r="M30" s="222" t="s">
        <v>97</v>
      </c>
      <c r="N30" s="168"/>
      <c r="O30" s="167"/>
      <c r="P30" s="167"/>
      <c r="Q30" s="166"/>
      <c r="R30" s="167"/>
      <c r="S30" s="168"/>
      <c r="T30" s="167"/>
      <c r="U30" s="167"/>
      <c r="V30" s="166"/>
      <c r="W30" s="167"/>
      <c r="X30" s="168"/>
      <c r="Y30" s="167"/>
      <c r="Z30" s="167"/>
      <c r="AA30" s="27"/>
      <c r="AB30" s="27"/>
      <c r="AC30" s="27"/>
      <c r="AD30" s="27"/>
      <c r="AE30" s="27"/>
      <c r="AH30" s="27"/>
    </row>
    <row r="31" spans="1:34" s="1" customFormat="1" x14ac:dyDescent="0.25">
      <c r="A31" s="165"/>
      <c r="B31" s="166"/>
      <c r="C31" s="167"/>
      <c r="D31" s="168"/>
      <c r="E31" s="167"/>
      <c r="F31" s="167"/>
      <c r="G31" s="166"/>
      <c r="H31" s="167"/>
      <c r="I31" s="168"/>
      <c r="J31" s="167"/>
      <c r="K31" s="167"/>
      <c r="L31" s="166"/>
      <c r="M31" s="222"/>
      <c r="N31" s="168"/>
      <c r="O31" s="167"/>
      <c r="P31" s="167"/>
      <c r="Q31" s="166"/>
      <c r="R31" s="167"/>
      <c r="S31" s="168"/>
      <c r="T31" s="167"/>
      <c r="U31" s="167"/>
      <c r="V31" s="166"/>
      <c r="W31" s="167"/>
      <c r="X31" s="168"/>
      <c r="Y31" s="167"/>
      <c r="Z31" s="167"/>
      <c r="AA31" s="27"/>
      <c r="AB31" s="27"/>
      <c r="AC31" s="27"/>
      <c r="AD31" s="27"/>
      <c r="AE31" s="27"/>
      <c r="AH31" s="27"/>
    </row>
    <row r="32" spans="1:34" s="1" customFormat="1" x14ac:dyDescent="0.25">
      <c r="A32" s="172" t="s">
        <v>22</v>
      </c>
      <c r="B32" s="330">
        <v>300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27"/>
      <c r="AB32" s="27"/>
      <c r="AC32" s="27"/>
      <c r="AD32" s="27"/>
      <c r="AE32" s="27"/>
      <c r="AF32" s="27"/>
      <c r="AG32" s="27"/>
      <c r="AH32" s="27"/>
    </row>
    <row r="33" spans="1:34" s="1" customFormat="1" x14ac:dyDescent="0.25">
      <c r="A33" s="173"/>
      <c r="B33" s="322" t="s">
        <v>27</v>
      </c>
      <c r="C33" s="322"/>
      <c r="D33" s="322"/>
      <c r="E33" s="322"/>
      <c r="F33" s="322"/>
      <c r="G33" s="321" t="s">
        <v>28</v>
      </c>
      <c r="H33" s="322"/>
      <c r="I33" s="322"/>
      <c r="J33" s="322"/>
      <c r="K33" s="322"/>
      <c r="L33" s="321">
        <v>12</v>
      </c>
      <c r="M33" s="322"/>
      <c r="N33" s="322"/>
      <c r="O33" s="322"/>
      <c r="P33" s="322"/>
      <c r="Q33" s="321">
        <v>22</v>
      </c>
      <c r="R33" s="322"/>
      <c r="S33" s="322"/>
      <c r="T33" s="322"/>
      <c r="U33" s="322"/>
      <c r="V33" s="323">
        <v>33</v>
      </c>
      <c r="W33" s="322"/>
      <c r="X33" s="322"/>
      <c r="Y33" s="322"/>
      <c r="Z33" s="322"/>
      <c r="AA33" s="27"/>
      <c r="AB33" s="27"/>
      <c r="AC33" s="27"/>
      <c r="AD33" s="27"/>
      <c r="AE33" s="27"/>
      <c r="AF33" s="27"/>
      <c r="AG33" s="27"/>
      <c r="AH33" s="27"/>
    </row>
    <row r="34" spans="1:34" s="1" customFormat="1" ht="22.5" x14ac:dyDescent="0.25">
      <c r="A34" s="163" t="s">
        <v>21</v>
      </c>
      <c r="B34" s="169" t="s">
        <v>23</v>
      </c>
      <c r="C34" s="169" t="s">
        <v>45</v>
      </c>
      <c r="D34" s="169" t="s">
        <v>55</v>
      </c>
      <c r="E34" s="169" t="s">
        <v>48</v>
      </c>
      <c r="F34" s="169" t="s">
        <v>51</v>
      </c>
      <c r="G34" s="174" t="s">
        <v>23</v>
      </c>
      <c r="H34" s="184" t="s">
        <v>45</v>
      </c>
      <c r="I34" s="184" t="s">
        <v>55</v>
      </c>
      <c r="J34" s="184" t="s">
        <v>48</v>
      </c>
      <c r="K34" s="169" t="s">
        <v>51</v>
      </c>
      <c r="L34" s="174" t="s">
        <v>23</v>
      </c>
      <c r="M34" s="184" t="s">
        <v>45</v>
      </c>
      <c r="N34" s="184" t="s">
        <v>55</v>
      </c>
      <c r="O34" s="184" t="s">
        <v>48</v>
      </c>
      <c r="P34" s="169" t="s">
        <v>51</v>
      </c>
      <c r="Q34" s="174" t="s">
        <v>23</v>
      </c>
      <c r="R34" s="184" t="s">
        <v>45</v>
      </c>
      <c r="S34" s="184" t="s">
        <v>55</v>
      </c>
      <c r="T34" s="184" t="s">
        <v>48</v>
      </c>
      <c r="U34" s="169" t="s">
        <v>51</v>
      </c>
      <c r="V34" s="185" t="s">
        <v>23</v>
      </c>
      <c r="W34" s="184" t="s">
        <v>45</v>
      </c>
      <c r="X34" s="184" t="s">
        <v>55</v>
      </c>
      <c r="Y34" s="184" t="s">
        <v>48</v>
      </c>
      <c r="Z34" s="169" t="s">
        <v>51</v>
      </c>
      <c r="AA34" s="27"/>
      <c r="AB34" s="27"/>
      <c r="AC34" s="27"/>
      <c r="AD34" s="27"/>
      <c r="AE34" s="27"/>
      <c r="AF34" s="27"/>
      <c r="AG34" s="27"/>
      <c r="AH34" s="27"/>
    </row>
    <row r="35" spans="1:34" s="1" customFormat="1" x14ac:dyDescent="0.25">
      <c r="A35" s="175">
        <v>400</v>
      </c>
      <c r="B35" s="176">
        <f>'Profil - Effekt'!L12</f>
        <v>134</v>
      </c>
      <c r="C35" s="177">
        <f>'Profil - Effekt'!L12/(4185*($H$4-$H$5))*3600</f>
        <v>11.526881720430108</v>
      </c>
      <c r="D35" s="178">
        <f>C35/SQRT(Data!$G$1)/100</f>
        <v>3.6451200555919383E-2</v>
      </c>
      <c r="E35" s="177" t="str">
        <f>IF(D35&gt;0.75,8,IF(D35&lt;0.13,"-",HLOOKUP(D35,Forinnstilling!$D$23:$R$24,2,TRUE)))</f>
        <v>-</v>
      </c>
      <c r="F35" s="177">
        <f>IF(D35&gt;0.26,"-",IF(D35&lt;0.07,2,HLOOKUP(D35,Forinnstilling!$D$26:$R$27,2,TRUE)))</f>
        <v>2</v>
      </c>
      <c r="G35" s="179">
        <f>'Profil - Effekt'!M12</f>
        <v>220.4</v>
      </c>
      <c r="H35" s="177">
        <f>'Profil - Effekt'!M12/(4185*($H$4-$H$5))*3600</f>
        <v>18.959139784946238</v>
      </c>
      <c r="I35" s="178">
        <f>H35/SQRT(Data!$G$1)/100</f>
        <v>5.9954064197945016E-2</v>
      </c>
      <c r="J35" s="177" t="str">
        <f>IF(I35&gt;0.75,8,IF(I35&lt;0.13,"-",HLOOKUP(I35,Forinnstilling!$D$23:$R$24,2,TRUE)))</f>
        <v>-</v>
      </c>
      <c r="K35" s="177">
        <f>IF(I35&gt;0.26,"-",IF(I35&lt;0.07,2,HLOOKUP(I35,Forinnstilling!$D$26:$R$27,2,TRUE)))</f>
        <v>2</v>
      </c>
      <c r="L35" s="179">
        <f>'Profil - Effekt'!N12</f>
        <v>288</v>
      </c>
      <c r="M35" s="177">
        <f>'Profil - Effekt'!N12/(4185*($H$4-$H$5))*3600</f>
        <v>24.774193548387096</v>
      </c>
      <c r="N35" s="178">
        <f>M35/SQRT(Data!$G$1)/100</f>
        <v>7.83428788067521E-2</v>
      </c>
      <c r="O35" s="177" t="str">
        <f>IF(N35&gt;0.75,8,IF(N35&lt;0.13,"-",HLOOKUP(N35,Forinnstilling!$D$23:$R$24,2,TRUE)))</f>
        <v>-</v>
      </c>
      <c r="P35" s="177">
        <f>IF(N35&gt;0.26,"-",IF(N35&lt;0.07,2,HLOOKUP(N35,Forinnstilling!$D$26:$R$27,2,TRUE)))</f>
        <v>2.5</v>
      </c>
      <c r="Q35" s="179">
        <f>'Profil - Effekt'!O12</f>
        <v>383.59999999999997</v>
      </c>
      <c r="R35" s="177">
        <f>'Profil - Effekt'!O12/(4185*($H$4-$H$5))*3600</f>
        <v>32.997849462365593</v>
      </c>
      <c r="S35" s="178">
        <f>R35/SQRT(Data!$G$1)/100</f>
        <v>0.10434836218843788</v>
      </c>
      <c r="T35" s="177" t="str">
        <f>IF(S35&gt;0.75,8,IF(S35&lt;0.13,"-",HLOOKUP(S35,Forinnstilling!$D$23:$R$24,2,TRUE)))</f>
        <v>-</v>
      </c>
      <c r="U35" s="177">
        <f>IF(S35&gt;0.26,"-",IF(S35&lt;0.07,2,HLOOKUP(S35,Forinnstilling!$D$26:$R$27,2,TRUE)))</f>
        <v>4.5</v>
      </c>
      <c r="V35" s="186">
        <f>'Profil - Effekt'!P12</f>
        <v>520</v>
      </c>
      <c r="W35" s="177">
        <f>'Profil - Effekt'!P12/(4185*($H$4-$H$5))*3600</f>
        <v>44.731182795698921</v>
      </c>
      <c r="X35" s="178">
        <f>W35/SQRT(Data!$G$1)/100</f>
        <v>0.14145242006774683</v>
      </c>
      <c r="Y35" s="177">
        <f>IF(X35&gt;0.75,8,IF(X35&lt;0.13,"-",HLOOKUP(X35,Forinnstilling!$D$23:$R$24,2,TRUE)))</f>
        <v>1</v>
      </c>
      <c r="Z35" s="170">
        <f>IF(X35&gt;0.26,"-",IF(X35&lt;0.07,2,HLOOKUP(X35,Forinnstilling!$D$26:$R$27,2,TRUE)))</f>
        <v>5.5</v>
      </c>
      <c r="AA35" s="27"/>
      <c r="AB35" s="27"/>
      <c r="AC35" s="27"/>
      <c r="AD35" s="27"/>
      <c r="AE35" s="27"/>
      <c r="AF35" s="27"/>
      <c r="AG35" s="27"/>
      <c r="AH35" s="27"/>
    </row>
    <row r="36" spans="1:34" s="1" customFormat="1" x14ac:dyDescent="0.25">
      <c r="A36" s="175">
        <v>500</v>
      </c>
      <c r="B36" s="180">
        <f>'Profil - Effekt'!L13</f>
        <v>167.5</v>
      </c>
      <c r="C36" s="181">
        <f>'Profil - Effekt'!L13/(4185*($H$4-$H$5))*3600</f>
        <v>14.408602150537634</v>
      </c>
      <c r="D36" s="182">
        <f>C36/SQRT(Data!$G$1)/100</f>
        <v>4.5564000694899222E-2</v>
      </c>
      <c r="E36" s="181" t="str">
        <f>IF(D36&gt;0.75,8,IF(D36&lt;0.13,"-",HLOOKUP(D36,Forinnstilling!$D$23:$R$24,2,TRUE)))</f>
        <v>-</v>
      </c>
      <c r="F36" s="181">
        <f>IF(D36&gt;0.26,"-",IF(D36&lt;0.07,2,HLOOKUP(D36,Forinnstilling!$D$26:$R$27,2,TRUE)))</f>
        <v>2</v>
      </c>
      <c r="G36" s="183">
        <f>'Profil - Effekt'!M13</f>
        <v>275.5</v>
      </c>
      <c r="H36" s="181">
        <f>'Profil - Effekt'!M13/(4185*($H$4-$H$5))*3600</f>
        <v>23.698924731182796</v>
      </c>
      <c r="I36" s="182">
        <f>H36/SQRT(Data!$G$1)/100</f>
        <v>7.4942580247431265E-2</v>
      </c>
      <c r="J36" s="181" t="str">
        <f>IF(I36&gt;0.75,8,IF(I36&lt;0.13,"-",HLOOKUP(I36,Forinnstilling!$D$23:$R$24,2,TRUE)))</f>
        <v>-</v>
      </c>
      <c r="K36" s="181">
        <f>IF(I36&gt;0.26,"-",IF(I36&lt;0.07,2,HLOOKUP(I36,Forinnstilling!$D$26:$R$27,2,TRUE)))</f>
        <v>2.5</v>
      </c>
      <c r="L36" s="183">
        <f>'Profil - Effekt'!N13</f>
        <v>360</v>
      </c>
      <c r="M36" s="181">
        <f>'Profil - Effekt'!N13/(4185*($H$4-$H$5))*3600</f>
        <v>30.967741935483872</v>
      </c>
      <c r="N36" s="182">
        <f>M36/SQRT(Data!$G$1)/100</f>
        <v>9.7928598508440143E-2</v>
      </c>
      <c r="O36" s="181" t="str">
        <f>IF(N36&gt;0.75,8,IF(N36&lt;0.13,"-",HLOOKUP(N36,Forinnstilling!$D$23:$R$24,2,TRUE)))</f>
        <v>-</v>
      </c>
      <c r="P36" s="181">
        <f>IF(N36&gt;0.26,"-",IF(N36&lt;0.07,2,HLOOKUP(N36,Forinnstilling!$D$26:$R$27,2,TRUE)))</f>
        <v>4</v>
      </c>
      <c r="Q36" s="183">
        <f>'Profil - Effekt'!O13</f>
        <v>479.5</v>
      </c>
      <c r="R36" s="181">
        <f>'Profil - Effekt'!O13/(4185*($H$4-$H$5))*3600</f>
        <v>41.247311827956992</v>
      </c>
      <c r="S36" s="182">
        <f>R36/SQRT(Data!$G$1)/100</f>
        <v>0.13043545273554735</v>
      </c>
      <c r="T36" s="181">
        <f>IF(S36&gt;0.75,8,IF(S36&lt;0.13,"-",HLOOKUP(S36,Forinnstilling!$D$23:$R$24,2,TRUE)))</f>
        <v>1</v>
      </c>
      <c r="U36" s="181">
        <f>IF(S36&gt;0.26,"-",IF(S36&lt;0.07,2,HLOOKUP(S36,Forinnstilling!$D$26:$R$27,2,TRUE)))</f>
        <v>5.5</v>
      </c>
      <c r="V36" s="187">
        <f>'Profil - Effekt'!P13</f>
        <v>650</v>
      </c>
      <c r="W36" s="181">
        <f>'Profil - Effekt'!P13/(4185*($H$4-$H$5))*3600</f>
        <v>55.913978494623656</v>
      </c>
      <c r="X36" s="182">
        <f>W36/SQRT(Data!$G$1)/100</f>
        <v>0.17681552508468357</v>
      </c>
      <c r="Y36" s="181">
        <f>IF(X36&gt;0.75,8,IF(X36&lt;0.13,"-",HLOOKUP(X36,Forinnstilling!$D$23:$R$24,2,TRUE)))</f>
        <v>1</v>
      </c>
      <c r="Z36" s="170">
        <f>IF(X36&gt;0.26,"-",IF(X36&lt;0.07,2,HLOOKUP(X36,Forinnstilling!$D$26:$R$27,2,TRUE)))</f>
        <v>6.5</v>
      </c>
      <c r="AA36" s="27"/>
      <c r="AB36" s="27"/>
      <c r="AC36" s="27"/>
      <c r="AD36" s="27"/>
      <c r="AE36" s="27"/>
      <c r="AF36" s="27"/>
      <c r="AG36" s="27"/>
      <c r="AH36" s="27"/>
    </row>
    <row r="37" spans="1:34" s="1" customFormat="1" x14ac:dyDescent="0.25">
      <c r="A37" s="175">
        <v>600</v>
      </c>
      <c r="B37" s="176">
        <f>'Profil - Effekt'!L14</f>
        <v>201</v>
      </c>
      <c r="C37" s="177">
        <f>'Profil - Effekt'!L14/(4185*($H$4-$H$5))*3600</f>
        <v>17.290322580645164</v>
      </c>
      <c r="D37" s="178">
        <f>C37/SQRT(Data!$G$1)/100</f>
        <v>5.4676800833879075E-2</v>
      </c>
      <c r="E37" s="177" t="str">
        <f>IF(D37&gt;0.75,8,IF(D37&lt;0.13,"-",HLOOKUP(D37,Forinnstilling!$D$23:$R$24,2,TRUE)))</f>
        <v>-</v>
      </c>
      <c r="F37" s="177">
        <f>IF(D37&gt;0.26,"-",IF(D37&lt;0.07,2,HLOOKUP(D37,Forinnstilling!$D$26:$R$27,2,TRUE)))</f>
        <v>2</v>
      </c>
      <c r="G37" s="179">
        <f>'Profil - Effekt'!M14</f>
        <v>330.6</v>
      </c>
      <c r="H37" s="177">
        <f>'Profil - Effekt'!M14/(4185*($H$4-$H$5))*3600</f>
        <v>28.438709677419357</v>
      </c>
      <c r="I37" s="178">
        <f>H37/SQRT(Data!$G$1)/100</f>
        <v>8.9931096296917534E-2</v>
      </c>
      <c r="J37" s="177" t="str">
        <f>IF(I37&gt;0.75,8,IF(I37&lt;0.13,"-",HLOOKUP(I37,Forinnstilling!$D$23:$R$24,2,TRUE)))</f>
        <v>-</v>
      </c>
      <c r="K37" s="177">
        <f>IF(I37&gt;0.26,"-",IF(I37&lt;0.07,2,HLOOKUP(I37,Forinnstilling!$D$26:$R$27,2,TRUE)))</f>
        <v>3.5</v>
      </c>
      <c r="L37" s="179">
        <f>'Profil - Effekt'!N14</f>
        <v>432</v>
      </c>
      <c r="M37" s="177">
        <f>'Profil - Effekt'!N14/(4185*($H$4-$H$5))*3600</f>
        <v>37.161290322580648</v>
      </c>
      <c r="N37" s="178">
        <f>M37/SQRT(Data!$G$1)/100</f>
        <v>0.11751431821012817</v>
      </c>
      <c r="O37" s="177" t="str">
        <f>IF(N37&gt;0.75,8,IF(N37&lt;0.13,"-",HLOOKUP(N37,Forinnstilling!$D$23:$R$24,2,TRUE)))</f>
        <v>-</v>
      </c>
      <c r="P37" s="177">
        <f>IF(N37&gt;0.26,"-",IF(N37&lt;0.07,2,HLOOKUP(N37,Forinnstilling!$D$26:$R$27,2,TRUE)))</f>
        <v>5</v>
      </c>
      <c r="Q37" s="179">
        <f>'Profil - Effekt'!O14</f>
        <v>575.4</v>
      </c>
      <c r="R37" s="177">
        <f>'Profil - Effekt'!O14/(4185*($H$4-$H$5))*3600</f>
        <v>49.49677419354839</v>
      </c>
      <c r="S37" s="178">
        <f>R37/SQRT(Data!$G$1)/100</f>
        <v>0.15652254328265683</v>
      </c>
      <c r="T37" s="177">
        <f>IF(S37&gt;0.75,8,IF(S37&lt;0.13,"-",HLOOKUP(S37,Forinnstilling!$D$23:$R$24,2,TRUE)))</f>
        <v>1</v>
      </c>
      <c r="U37" s="177">
        <f>IF(S37&gt;0.26,"-",IF(S37&lt;0.07,2,HLOOKUP(S37,Forinnstilling!$D$26:$R$27,2,TRUE)))</f>
        <v>6</v>
      </c>
      <c r="V37" s="186">
        <f>'Profil - Effekt'!P14</f>
        <v>780</v>
      </c>
      <c r="W37" s="177">
        <f>'Profil - Effekt'!P14/(4185*($H$4-$H$5))*3600</f>
        <v>67.096774193548399</v>
      </c>
      <c r="X37" s="178">
        <f>W37/SQRT(Data!$G$1)/100</f>
        <v>0.2121786301016203</v>
      </c>
      <c r="Y37" s="177">
        <f>IF(X37&gt;0.75,8,IF(X37&lt;0.13,"-",HLOOKUP(X37,Forinnstilling!$D$23:$R$24,2,TRUE)))</f>
        <v>1.5</v>
      </c>
      <c r="Z37" s="170">
        <f>IF(X37&gt;0.26,"-",IF(X37&lt;0.07,2,HLOOKUP(X37,Forinnstilling!$D$26:$R$27,2,TRUE)))</f>
        <v>7</v>
      </c>
      <c r="AA37" s="27"/>
      <c r="AB37" s="27"/>
      <c r="AC37" s="27"/>
      <c r="AD37" s="27"/>
      <c r="AE37" s="27"/>
      <c r="AF37" s="27"/>
      <c r="AG37" s="27"/>
      <c r="AH37" s="27"/>
    </row>
    <row r="38" spans="1:34" s="1" customFormat="1" x14ac:dyDescent="0.25">
      <c r="A38" s="175">
        <v>700</v>
      </c>
      <c r="B38" s="180">
        <f>'Profil - Effekt'!L15</f>
        <v>234.5</v>
      </c>
      <c r="C38" s="181">
        <f>'Profil - Effekt'!L15/(4185*($H$4-$H$5))*3600</f>
        <v>20.172043010752688</v>
      </c>
      <c r="D38" s="182">
        <f>C38/SQRT(Data!$G$1)/100</f>
        <v>6.378960097285892E-2</v>
      </c>
      <c r="E38" s="181" t="str">
        <f>IF(D38&gt;0.75,8,IF(D38&lt;0.13,"-",HLOOKUP(D38,Forinnstilling!$D$23:$R$24,2,TRUE)))</f>
        <v>-</v>
      </c>
      <c r="F38" s="181">
        <f>IF(D38&gt;0.26,"-",IF(D38&lt;0.07,2,HLOOKUP(D38,Forinnstilling!$D$26:$R$27,2,TRUE)))</f>
        <v>2</v>
      </c>
      <c r="G38" s="183">
        <f>'Profil - Effekt'!M15</f>
        <v>385.70000000000005</v>
      </c>
      <c r="H38" s="181">
        <f>'Profil - Effekt'!M15/(4185*($H$4-$H$5))*3600</f>
        <v>33.178494623655922</v>
      </c>
      <c r="I38" s="182">
        <f>H38/SQRT(Data!$G$1)/100</f>
        <v>0.1049196123464038</v>
      </c>
      <c r="J38" s="181" t="str">
        <f>IF(I38&gt;0.75,8,IF(I38&lt;0.13,"-",HLOOKUP(I38,Forinnstilling!$D$23:$R$24,2,TRUE)))</f>
        <v>-</v>
      </c>
      <c r="K38" s="181">
        <f>IF(I38&gt;0.26,"-",IF(I38&lt;0.07,2,HLOOKUP(I38,Forinnstilling!$D$26:$R$27,2,TRUE)))</f>
        <v>4.5</v>
      </c>
      <c r="L38" s="183">
        <f>'Profil - Effekt'!N15</f>
        <v>504</v>
      </c>
      <c r="M38" s="181">
        <f>'Profil - Effekt'!N15/(4185*($H$4-$H$5))*3600</f>
        <v>43.354838709677416</v>
      </c>
      <c r="N38" s="182">
        <f>M38/SQRT(Data!$G$1)/100</f>
        <v>0.13710003791181616</v>
      </c>
      <c r="O38" s="181">
        <f>IF(N38&gt;0.75,8,IF(N38&lt;0.13,"-",HLOOKUP(N38,Forinnstilling!$D$23:$R$24,2,TRUE)))</f>
        <v>1</v>
      </c>
      <c r="P38" s="181">
        <f>IF(N38&gt;0.26,"-",IF(N38&lt;0.07,2,HLOOKUP(N38,Forinnstilling!$D$26:$R$27,2,TRUE)))</f>
        <v>5.5</v>
      </c>
      <c r="Q38" s="183">
        <f>'Profil - Effekt'!O15</f>
        <v>671.3</v>
      </c>
      <c r="R38" s="181">
        <f>'Profil - Effekt'!O15/(4185*($H$4-$H$5))*3600</f>
        <v>57.746236559139788</v>
      </c>
      <c r="S38" s="182">
        <f>R38/SQRT(Data!$G$1)/100</f>
        <v>0.18260963382976628</v>
      </c>
      <c r="T38" s="181">
        <f>IF(S38&gt;0.75,8,IF(S38&lt;0.13,"-",HLOOKUP(S38,Forinnstilling!$D$23:$R$24,2,TRUE)))</f>
        <v>1.5</v>
      </c>
      <c r="U38" s="181">
        <f>IF(S38&gt;0.26,"-",IF(S38&lt;0.07,2,HLOOKUP(S38,Forinnstilling!$D$26:$R$27,2,TRUE)))</f>
        <v>7</v>
      </c>
      <c r="V38" s="187">
        <f>'Profil - Effekt'!P15</f>
        <v>910</v>
      </c>
      <c r="W38" s="181">
        <f>'Profil - Effekt'!P15/(4185*($H$4-$H$5))*3600</f>
        <v>78.27956989247312</v>
      </c>
      <c r="X38" s="182">
        <f>W38/SQRT(Data!$G$1)/100</f>
        <v>0.24754173511855701</v>
      </c>
      <c r="Y38" s="181">
        <f>IF(X38&gt;0.75,8,IF(X38&lt;0.13,"-",HLOOKUP(X38,Forinnstilling!$D$23:$R$24,2,TRUE)))</f>
        <v>2</v>
      </c>
      <c r="Z38" s="170">
        <f>IF(X38&gt;0.26,"-",IF(X38&lt;0.07,2,HLOOKUP(X38,Forinnstilling!$D$26:$R$27,2,TRUE)))</f>
        <v>7.5</v>
      </c>
      <c r="AA38" s="27"/>
      <c r="AB38" s="27"/>
      <c r="AC38" s="27"/>
      <c r="AD38" s="27"/>
      <c r="AE38" s="27"/>
      <c r="AF38" s="27"/>
      <c r="AG38" s="27"/>
      <c r="AH38" s="27"/>
    </row>
    <row r="39" spans="1:34" s="1" customFormat="1" x14ac:dyDescent="0.25">
      <c r="A39" s="175">
        <v>800</v>
      </c>
      <c r="B39" s="176">
        <f>'Profil - Effekt'!L16</f>
        <v>268</v>
      </c>
      <c r="C39" s="177">
        <f>'Profil - Effekt'!L16/(4185*($H$4-$H$5))*3600</f>
        <v>23.053763440860216</v>
      </c>
      <c r="D39" s="178">
        <f>C39/SQRT(Data!$G$1)/100</f>
        <v>7.2902401111838766E-2</v>
      </c>
      <c r="E39" s="177" t="str">
        <f>IF(D39&gt;0.75,8,IF(D39&lt;0.13,"-",HLOOKUP(D39,Forinnstilling!$D$23:$R$24,2,TRUE)))</f>
        <v>-</v>
      </c>
      <c r="F39" s="177">
        <f>IF(D39&gt;0.26,"-",IF(D39&lt;0.07,2,HLOOKUP(D39,Forinnstilling!$D$26:$R$27,2,TRUE)))</f>
        <v>2.5</v>
      </c>
      <c r="G39" s="179">
        <f>'Profil - Effekt'!M16</f>
        <v>440.8</v>
      </c>
      <c r="H39" s="177">
        <f>'Profil - Effekt'!M16/(4185*($H$4-$H$5))*3600</f>
        <v>37.918279569892476</v>
      </c>
      <c r="I39" s="178">
        <f>H39/SQRT(Data!$G$1)/100</f>
        <v>0.11990812839589003</v>
      </c>
      <c r="J39" s="177" t="str">
        <f>IF(I39&gt;0.75,8,IF(I39&lt;0.13,"-",HLOOKUP(I39,Forinnstilling!$D$23:$R$24,2,TRUE)))</f>
        <v>-</v>
      </c>
      <c r="K39" s="177">
        <f>IF(I39&gt;0.26,"-",IF(I39&lt;0.07,2,HLOOKUP(I39,Forinnstilling!$D$26:$R$27,2,TRUE)))</f>
        <v>5</v>
      </c>
      <c r="L39" s="179">
        <f>'Profil - Effekt'!N16</f>
        <v>576</v>
      </c>
      <c r="M39" s="177">
        <f>'Profil - Effekt'!N16/(4185*($H$4-$H$5))*3600</f>
        <v>49.548387096774192</v>
      </c>
      <c r="N39" s="178">
        <f>M39/SQRT(Data!$G$1)/100</f>
        <v>0.1566857576135042</v>
      </c>
      <c r="O39" s="177">
        <f>IF(N39&gt;0.75,8,IF(N39&lt;0.13,"-",HLOOKUP(N39,Forinnstilling!$D$23:$R$24,2,TRUE)))</f>
        <v>1</v>
      </c>
      <c r="P39" s="177">
        <f>IF(N39&gt;0.26,"-",IF(N39&lt;0.07,2,HLOOKUP(N39,Forinnstilling!$D$26:$R$27,2,TRUE)))</f>
        <v>6</v>
      </c>
      <c r="Q39" s="179">
        <f>'Profil - Effekt'!O16</f>
        <v>767.19999999999993</v>
      </c>
      <c r="R39" s="177">
        <f>'Profil - Effekt'!O16/(4185*($H$4-$H$5))*3600</f>
        <v>65.995698924731187</v>
      </c>
      <c r="S39" s="178">
        <f>R39/SQRT(Data!$G$1)/100</f>
        <v>0.20869672437687575</v>
      </c>
      <c r="T39" s="177">
        <f>IF(S39&gt;0.75,8,IF(S39&lt;0.13,"-",HLOOKUP(S39,Forinnstilling!$D$23:$R$24,2,TRUE)))</f>
        <v>1.5</v>
      </c>
      <c r="U39" s="177">
        <f>IF(S39&gt;0.26,"-",IF(S39&lt;0.07,2,HLOOKUP(S39,Forinnstilling!$D$26:$R$27,2,TRUE)))</f>
        <v>7</v>
      </c>
      <c r="V39" s="186">
        <f>'Profil - Effekt'!P16</f>
        <v>1040</v>
      </c>
      <c r="W39" s="177">
        <f>'Profil - Effekt'!P16/(4185*($H$4-$H$5))*3600</f>
        <v>89.462365591397841</v>
      </c>
      <c r="X39" s="178">
        <f>W39/SQRT(Data!$G$1)/100</f>
        <v>0.28290484013549366</v>
      </c>
      <c r="Y39" s="177">
        <f>IF(X39&gt;0.75,8,IF(X39&lt;0.13,"-",HLOOKUP(X39,Forinnstilling!$D$23:$R$24,2,TRUE)))</f>
        <v>2.5</v>
      </c>
      <c r="Z39" s="170" t="str">
        <f>IF(X39&gt;0.26,"-",IF(X39&lt;0.07,2,HLOOKUP(X39,Forinnstilling!$D$26:$R$27,2,TRUE)))</f>
        <v>-</v>
      </c>
      <c r="AA39" s="27"/>
      <c r="AB39" s="27"/>
      <c r="AC39" s="27"/>
      <c r="AD39" s="27"/>
      <c r="AE39" s="27"/>
      <c r="AF39" s="27"/>
      <c r="AG39" s="27"/>
      <c r="AH39" s="27"/>
    </row>
    <row r="40" spans="1:34" s="1" customFormat="1" x14ac:dyDescent="0.25">
      <c r="A40" s="175">
        <v>900</v>
      </c>
      <c r="B40" s="180">
        <f>'Profil - Effekt'!L17</f>
        <v>301.5</v>
      </c>
      <c r="C40" s="181">
        <f>'Profil - Effekt'!L17/(4185*($H$4-$H$5))*3600</f>
        <v>25.93548387096774</v>
      </c>
      <c r="D40" s="182">
        <f>C40/SQRT(Data!$G$1)/100</f>
        <v>8.2015201250818598E-2</v>
      </c>
      <c r="E40" s="181" t="str">
        <f>IF(D40&gt;0.75,8,IF(D40&lt;0.13,"-",HLOOKUP(D40,Forinnstilling!$D$23:$R$24,2,TRUE)))</f>
        <v>-</v>
      </c>
      <c r="F40" s="181">
        <f>IF(D40&gt;0.26,"-",IF(D40&lt;0.07,2,HLOOKUP(D40,Forinnstilling!$D$26:$R$27,2,TRUE)))</f>
        <v>3.5</v>
      </c>
      <c r="G40" s="183">
        <f>'Profil - Effekt'!M17</f>
        <v>495.90000000000003</v>
      </c>
      <c r="H40" s="181">
        <f>'Profil - Effekt'!M17/(4185*($H$4-$H$5))*3600</f>
        <v>42.658064516129038</v>
      </c>
      <c r="I40" s="182">
        <f>H40/SQRT(Data!$G$1)/100</f>
        <v>0.1348966444453763</v>
      </c>
      <c r="J40" s="181">
        <f>IF(I40&gt;0.75,8,IF(I40&lt;0.13,"-",HLOOKUP(I40,Forinnstilling!$D$23:$R$24,2,TRUE)))</f>
        <v>1</v>
      </c>
      <c r="K40" s="181">
        <f>IF(I40&gt;0.26,"-",IF(I40&lt;0.07,2,HLOOKUP(I40,Forinnstilling!$D$26:$R$27,2,TRUE)))</f>
        <v>5.5</v>
      </c>
      <c r="L40" s="183">
        <f>'Profil - Effekt'!N17</f>
        <v>648</v>
      </c>
      <c r="M40" s="181">
        <f>'Profil - Effekt'!N17/(4185*($H$4-$H$5))*3600</f>
        <v>55.741935483870968</v>
      </c>
      <c r="N40" s="182">
        <f>M40/SQRT(Data!$G$1)/100</f>
        <v>0.17627147731519222</v>
      </c>
      <c r="O40" s="181">
        <f>IF(N40&gt;0.75,8,IF(N40&lt;0.13,"-",HLOOKUP(N40,Forinnstilling!$D$23:$R$24,2,TRUE)))</f>
        <v>1</v>
      </c>
      <c r="P40" s="181">
        <f>IF(N40&gt;0.26,"-",IF(N40&lt;0.07,2,HLOOKUP(N40,Forinnstilling!$D$26:$R$27,2,TRUE)))</f>
        <v>6.5</v>
      </c>
      <c r="Q40" s="183">
        <f>'Profil - Effekt'!O17</f>
        <v>863.1</v>
      </c>
      <c r="R40" s="181">
        <f>'Profil - Effekt'!O17/(4185*($H$4-$H$5))*3600</f>
        <v>74.245161290322585</v>
      </c>
      <c r="S40" s="182">
        <f>R40/SQRT(Data!$G$1)/100</f>
        <v>0.23478381492398523</v>
      </c>
      <c r="T40" s="181">
        <f>IF(S40&gt;0.75,8,IF(S40&lt;0.13,"-",HLOOKUP(S40,Forinnstilling!$D$23:$R$24,2,TRUE)))</f>
        <v>2</v>
      </c>
      <c r="U40" s="181">
        <f>IF(S40&gt;0.26,"-",IF(S40&lt;0.07,2,HLOOKUP(S40,Forinnstilling!$D$26:$R$27,2,TRUE)))</f>
        <v>7.5</v>
      </c>
      <c r="V40" s="187">
        <f>'Profil - Effekt'!P17</f>
        <v>1170</v>
      </c>
      <c r="W40" s="181">
        <f>'Profil - Effekt'!P17/(4185*($H$4-$H$5))*3600</f>
        <v>100.64516129032259</v>
      </c>
      <c r="X40" s="182">
        <f>W40/SQRT(Data!$G$1)/100</f>
        <v>0.31826794515243045</v>
      </c>
      <c r="Y40" s="181">
        <f>IF(X40&gt;0.75,8,IF(X40&lt;0.13,"-",HLOOKUP(X40,Forinnstilling!$D$23:$R$24,2,TRUE)))</f>
        <v>3</v>
      </c>
      <c r="Z40" s="170" t="str">
        <f>IF(X40&gt;0.26,"-",IF(X40&lt;0.07,2,HLOOKUP(X40,Forinnstilling!$D$26:$R$27,2,TRUE)))</f>
        <v>-</v>
      </c>
      <c r="AA40" s="27"/>
      <c r="AB40" s="27"/>
      <c r="AC40" s="27"/>
      <c r="AD40" s="27"/>
      <c r="AE40" s="27"/>
      <c r="AF40" s="27"/>
      <c r="AG40" s="27"/>
      <c r="AH40" s="27"/>
    </row>
    <row r="41" spans="1:34" s="1" customFormat="1" x14ac:dyDescent="0.25">
      <c r="A41" s="175">
        <v>1000</v>
      </c>
      <c r="B41" s="176">
        <f>'Profil - Effekt'!L18</f>
        <v>335</v>
      </c>
      <c r="C41" s="177">
        <f>'Profil - Effekt'!L18/(4185*($H$4-$H$5))*3600</f>
        <v>28.817204301075268</v>
      </c>
      <c r="D41" s="178">
        <f>C41/SQRT(Data!$G$1)/100</f>
        <v>9.1128001389798444E-2</v>
      </c>
      <c r="E41" s="177" t="str">
        <f>IF(D41&gt;0.75,8,IF(D41&lt;0.13,"-",HLOOKUP(D41,Forinnstilling!$D$23:$R$24,2,TRUE)))</f>
        <v>-</v>
      </c>
      <c r="F41" s="177">
        <f>IF(D41&gt;0.26,"-",IF(D41&lt;0.07,2,HLOOKUP(D41,Forinnstilling!$D$26:$R$27,2,TRUE)))</f>
        <v>4</v>
      </c>
      <c r="G41" s="179">
        <f>'Profil - Effekt'!M18</f>
        <v>551</v>
      </c>
      <c r="H41" s="177">
        <f>'Profil - Effekt'!M18/(4185*($H$4-$H$5))*3600</f>
        <v>47.397849462365592</v>
      </c>
      <c r="I41" s="178">
        <f>H41/SQRT(Data!$G$1)/100</f>
        <v>0.14988516049486253</v>
      </c>
      <c r="J41" s="177">
        <f>IF(I41&gt;0.75,8,IF(I41&lt;0.13,"-",HLOOKUP(I41,Forinnstilling!$D$23:$R$24,2,TRUE)))</f>
        <v>1</v>
      </c>
      <c r="K41" s="177">
        <f>IF(I41&gt;0.26,"-",IF(I41&lt;0.07,2,HLOOKUP(I41,Forinnstilling!$D$26:$R$27,2,TRUE)))</f>
        <v>5.5</v>
      </c>
      <c r="L41" s="179">
        <f>'Profil - Effekt'!N18</f>
        <v>720</v>
      </c>
      <c r="M41" s="177">
        <f>'Profil - Effekt'!N18/(4185*($H$4-$H$5))*3600</f>
        <v>61.935483870967744</v>
      </c>
      <c r="N41" s="178">
        <f>M41/SQRT(Data!$G$1)/100</f>
        <v>0.19585719701688029</v>
      </c>
      <c r="O41" s="177">
        <f>IF(N41&gt;0.75,8,IF(N41&lt;0.13,"-",HLOOKUP(N41,Forinnstilling!$D$23:$R$24,2,TRUE)))</f>
        <v>1.5</v>
      </c>
      <c r="P41" s="177">
        <f>IF(N41&gt;0.26,"-",IF(N41&lt;0.07,2,HLOOKUP(N41,Forinnstilling!$D$26:$R$27,2,TRUE)))</f>
        <v>7</v>
      </c>
      <c r="Q41" s="179">
        <f>'Profil - Effekt'!O18</f>
        <v>959</v>
      </c>
      <c r="R41" s="177">
        <f>'Profil - Effekt'!O18/(4185*($H$4-$H$5))*3600</f>
        <v>82.494623655913983</v>
      </c>
      <c r="S41" s="178">
        <f>R41/SQRT(Data!$G$1)/100</f>
        <v>0.26087090547109471</v>
      </c>
      <c r="T41" s="177">
        <f>IF(S41&gt;0.75,8,IF(S41&lt;0.13,"-",HLOOKUP(S41,Forinnstilling!$D$23:$R$24,2,TRUE)))</f>
        <v>2</v>
      </c>
      <c r="U41" s="177" t="str">
        <f>IF(S41&gt;0.26,"-",IF(S41&lt;0.07,2,HLOOKUP(S41,Forinnstilling!$D$26:$R$27,2,TRUE)))</f>
        <v>-</v>
      </c>
      <c r="V41" s="186">
        <f>'Profil - Effekt'!P18</f>
        <v>1300</v>
      </c>
      <c r="W41" s="177">
        <f>'Profil - Effekt'!P18/(4185*($H$4-$H$5))*3600</f>
        <v>111.82795698924731</v>
      </c>
      <c r="X41" s="178">
        <f>W41/SQRT(Data!$G$1)/100</f>
        <v>0.35363105016936713</v>
      </c>
      <c r="Y41" s="177">
        <f>IF(X41&gt;0.75,8,IF(X41&lt;0.13,"-",HLOOKUP(X41,Forinnstilling!$D$23:$R$24,2,TRUE)))</f>
        <v>3.5</v>
      </c>
      <c r="Z41" s="170" t="str">
        <f>IF(X41&gt;0.26,"-",IF(X41&lt;0.07,2,HLOOKUP(X41,Forinnstilling!$D$26:$R$27,2,TRUE)))</f>
        <v>-</v>
      </c>
      <c r="AA41" s="27"/>
      <c r="AB41" s="27"/>
      <c r="AC41" s="27"/>
      <c r="AD41" s="27"/>
      <c r="AE41" s="27"/>
      <c r="AF41" s="27"/>
      <c r="AG41" s="27"/>
      <c r="AH41" s="27"/>
    </row>
    <row r="42" spans="1:34" s="1" customFormat="1" x14ac:dyDescent="0.25">
      <c r="A42" s="175">
        <v>1100</v>
      </c>
      <c r="B42" s="180">
        <f>'Profil - Effekt'!L19</f>
        <v>368.5</v>
      </c>
      <c r="C42" s="181">
        <f>'Profil - Effekt'!L19/(4185*($H$4-$H$5))*3600</f>
        <v>31.698924731182796</v>
      </c>
      <c r="D42" s="182">
        <f>C42/SQRT(Data!$G$1)/100</f>
        <v>0.10024080152877829</v>
      </c>
      <c r="E42" s="181" t="str">
        <f>IF(D42&gt;0.75,8,IF(D42&lt;0.13,"-",HLOOKUP(D42,Forinnstilling!$D$23:$R$24,2,TRUE)))</f>
        <v>-</v>
      </c>
      <c r="F42" s="181">
        <f>IF(D42&gt;0.26,"-",IF(D42&lt;0.07,2,HLOOKUP(D42,Forinnstilling!$D$26:$R$27,2,TRUE)))</f>
        <v>4.5</v>
      </c>
      <c r="G42" s="183">
        <f>'Profil - Effekt'!M19</f>
        <v>606.1</v>
      </c>
      <c r="H42" s="181">
        <f>'Profil - Effekt'!M19/(4185*($H$4-$H$5))*3600</f>
        <v>52.137634408602153</v>
      </c>
      <c r="I42" s="182">
        <f>H42/SQRT(Data!$G$1)/100</f>
        <v>0.16487367654434881</v>
      </c>
      <c r="J42" s="181">
        <f>IF(I42&gt;0.75,8,IF(I42&lt;0.13,"-",HLOOKUP(I42,Forinnstilling!$D$23:$R$24,2,TRUE)))</f>
        <v>1</v>
      </c>
      <c r="K42" s="181">
        <f>IF(I42&gt;0.26,"-",IF(I42&lt;0.07,2,HLOOKUP(I42,Forinnstilling!$D$26:$R$27,2,TRUE)))</f>
        <v>6</v>
      </c>
      <c r="L42" s="183">
        <f>'Profil - Effekt'!N19</f>
        <v>792</v>
      </c>
      <c r="M42" s="181">
        <f>'Profil - Effekt'!N19/(4185*($H$4-$H$5))*3600</f>
        <v>68.129032258064512</v>
      </c>
      <c r="N42" s="182">
        <f>M42/SQRT(Data!$G$1)/100</f>
        <v>0.21544291671856824</v>
      </c>
      <c r="O42" s="181">
        <f>IF(N42&gt;0.75,8,IF(N42&lt;0.13,"-",HLOOKUP(N42,Forinnstilling!$D$23:$R$24,2,TRUE)))</f>
        <v>1.5</v>
      </c>
      <c r="P42" s="181">
        <f>IF(N42&gt;0.26,"-",IF(N42&lt;0.07,2,HLOOKUP(N42,Forinnstilling!$D$26:$R$27,2,TRUE)))</f>
        <v>7</v>
      </c>
      <c r="Q42" s="183">
        <f>'Profil - Effekt'!O19</f>
        <v>1054.8999999999999</v>
      </c>
      <c r="R42" s="181">
        <f>'Profil - Effekt'!O19/(4185*($H$4-$H$5))*3600</f>
        <v>90.744086021505368</v>
      </c>
      <c r="S42" s="182">
        <f>R42/SQRT(Data!$G$1)/100</f>
        <v>0.2869579960182041</v>
      </c>
      <c r="T42" s="181">
        <f>IF(S42&gt;0.75,8,IF(S42&lt;0.13,"-",HLOOKUP(S42,Forinnstilling!$D$23:$R$24,2,TRUE)))</f>
        <v>2.5</v>
      </c>
      <c r="U42" s="181" t="str">
        <f>IF(S42&gt;0.26,"-",IF(S42&lt;0.07,2,HLOOKUP(S42,Forinnstilling!$D$26:$R$27,2,TRUE)))</f>
        <v>-</v>
      </c>
      <c r="V42" s="187">
        <f>'Profil - Effekt'!P19</f>
        <v>1430</v>
      </c>
      <c r="W42" s="181">
        <f>'Profil - Effekt'!P19/(4185*($H$4-$H$5))*3600</f>
        <v>123.01075268817205</v>
      </c>
      <c r="X42" s="182">
        <f>W42/SQRT(Data!$G$1)/100</f>
        <v>0.38899415518630387</v>
      </c>
      <c r="Y42" s="181">
        <f>IF(X42&gt;0.75,8,IF(X42&lt;0.13,"-",HLOOKUP(X42,Forinnstilling!$D$23:$R$24,2,TRUE)))</f>
        <v>4</v>
      </c>
      <c r="Z42" s="170" t="str">
        <f>IF(X42&gt;0.26,"-",IF(X42&lt;0.07,2,HLOOKUP(X42,Forinnstilling!$D$26:$R$27,2,TRUE)))</f>
        <v>-</v>
      </c>
      <c r="AA42" s="27"/>
      <c r="AB42" s="27"/>
      <c r="AC42" s="27"/>
      <c r="AD42" s="27"/>
      <c r="AE42" s="27"/>
      <c r="AF42" s="27"/>
      <c r="AG42" s="27"/>
      <c r="AH42" s="27"/>
    </row>
    <row r="43" spans="1:34" s="1" customFormat="1" x14ac:dyDescent="0.25">
      <c r="A43" s="175">
        <v>1200</v>
      </c>
      <c r="B43" s="176">
        <f>'Profil - Effekt'!L20</f>
        <v>402</v>
      </c>
      <c r="C43" s="177">
        <f>'Profil - Effekt'!L20/(4185*($H$4-$H$5))*3600</f>
        <v>34.580645161290327</v>
      </c>
      <c r="D43" s="178">
        <f>C43/SQRT(Data!$G$1)/100</f>
        <v>0.10935360166775815</v>
      </c>
      <c r="E43" s="177" t="str">
        <f>IF(D43&gt;0.75,8,IF(D43&lt;0.13,"-",HLOOKUP(D43,Forinnstilling!$D$23:$R$24,2,TRUE)))</f>
        <v>-</v>
      </c>
      <c r="F43" s="177">
        <f>IF(D43&gt;0.26,"-",IF(D43&lt;0.07,2,HLOOKUP(D43,Forinnstilling!$D$26:$R$27,2,TRUE)))</f>
        <v>4.5</v>
      </c>
      <c r="G43" s="179">
        <f>'Profil - Effekt'!M20</f>
        <v>661.2</v>
      </c>
      <c r="H43" s="177">
        <f>'Profil - Effekt'!M20/(4185*($H$4-$H$5))*3600</f>
        <v>56.877419354838715</v>
      </c>
      <c r="I43" s="178">
        <f>H43/SQRT(Data!$G$1)/100</f>
        <v>0.17986219259383507</v>
      </c>
      <c r="J43" s="177">
        <f>IF(I43&gt;0.75,8,IF(I43&lt;0.13,"-",HLOOKUP(I43,Forinnstilling!$D$23:$R$24,2,TRUE)))</f>
        <v>1</v>
      </c>
      <c r="K43" s="177">
        <f>IF(I43&gt;0.26,"-",IF(I43&lt;0.07,2,HLOOKUP(I43,Forinnstilling!$D$26:$R$27,2,TRUE)))</f>
        <v>6.5</v>
      </c>
      <c r="L43" s="179">
        <f>'Profil - Effekt'!N20</f>
        <v>864</v>
      </c>
      <c r="M43" s="177">
        <f>'Profil - Effekt'!N20/(4185*($H$4-$H$5))*3600</f>
        <v>74.322580645161295</v>
      </c>
      <c r="N43" s="178">
        <f>M43/SQRT(Data!$G$1)/100</f>
        <v>0.23502863642025634</v>
      </c>
      <c r="O43" s="177">
        <f>IF(N43&gt;0.75,8,IF(N43&lt;0.13,"-",HLOOKUP(N43,Forinnstilling!$D$23:$R$24,2,TRUE)))</f>
        <v>2</v>
      </c>
      <c r="P43" s="177">
        <f>IF(N43&gt;0.26,"-",IF(N43&lt;0.07,2,HLOOKUP(N43,Forinnstilling!$D$26:$R$27,2,TRUE)))</f>
        <v>7.5</v>
      </c>
      <c r="Q43" s="179">
        <f>'Profil - Effekt'!O20</f>
        <v>1150.8</v>
      </c>
      <c r="R43" s="177">
        <f>'Profil - Effekt'!O20/(4185*($H$4-$H$5))*3600</f>
        <v>98.99354838709678</v>
      </c>
      <c r="S43" s="178">
        <f>R43/SQRT(Data!$G$1)/100</f>
        <v>0.31304508656531366</v>
      </c>
      <c r="T43" s="177">
        <f>IF(S43&gt;0.75,8,IF(S43&lt;0.13,"-",HLOOKUP(S43,Forinnstilling!$D$23:$R$24,2,TRUE)))</f>
        <v>3</v>
      </c>
      <c r="U43" s="177" t="str">
        <f>IF(S43&gt;0.26,"-",IF(S43&lt;0.07,2,HLOOKUP(S43,Forinnstilling!$D$26:$R$27,2,TRUE)))</f>
        <v>-</v>
      </c>
      <c r="V43" s="186">
        <f>'Profil - Effekt'!P20</f>
        <v>1560</v>
      </c>
      <c r="W43" s="177">
        <f>'Profil - Effekt'!P20/(4185*($H$4-$H$5))*3600</f>
        <v>134.1935483870968</v>
      </c>
      <c r="X43" s="178">
        <f>W43/SQRT(Data!$G$1)/100</f>
        <v>0.4243572602032406</v>
      </c>
      <c r="Y43" s="177">
        <f>IF(X43&gt;0.75,8,IF(X43&lt;0.13,"-",HLOOKUP(X43,Forinnstilling!$D$23:$R$24,2,TRUE)))</f>
        <v>4.5</v>
      </c>
      <c r="Z43" s="170" t="str">
        <f>IF(X43&gt;0.26,"-",IF(X43&lt;0.07,2,HLOOKUP(X43,Forinnstilling!$D$26:$R$27,2,TRUE)))</f>
        <v>-</v>
      </c>
      <c r="AA43" s="27"/>
      <c r="AB43" s="27"/>
      <c r="AC43" s="27"/>
      <c r="AD43" s="27"/>
      <c r="AE43" s="27"/>
      <c r="AF43" s="27"/>
      <c r="AG43" s="27"/>
      <c r="AH43" s="27"/>
    </row>
    <row r="44" spans="1:34" s="1" customFormat="1" x14ac:dyDescent="0.25">
      <c r="A44" s="175">
        <v>1300</v>
      </c>
      <c r="B44" s="180">
        <f>'Profil - Effekt'!L21</f>
        <v>435.5</v>
      </c>
      <c r="C44" s="181">
        <f>'Profil - Effekt'!L21/(4185*($H$4-$H$5))*3600</f>
        <v>37.462365591397848</v>
      </c>
      <c r="D44" s="182">
        <f>C44/SQRT(Data!$G$1)/100</f>
        <v>0.11846640180673798</v>
      </c>
      <c r="E44" s="181" t="str">
        <f>IF(D44&gt;0.75,8,IF(D44&lt;0.13,"-",HLOOKUP(D44,Forinnstilling!$D$23:$R$24,2,TRUE)))</f>
        <v>-</v>
      </c>
      <c r="F44" s="181">
        <f>IF(D44&gt;0.26,"-",IF(D44&lt;0.07,2,HLOOKUP(D44,Forinnstilling!$D$26:$R$27,2,TRUE)))</f>
        <v>5</v>
      </c>
      <c r="G44" s="183">
        <f>'Profil - Effekt'!M21</f>
        <v>716.30000000000007</v>
      </c>
      <c r="H44" s="181">
        <f>'Profil - Effekt'!M21/(4185*($H$4-$H$5))*3600</f>
        <v>61.617204301075269</v>
      </c>
      <c r="I44" s="182">
        <f>H44/SQRT(Data!$G$1)/100</f>
        <v>0.1948507086433213</v>
      </c>
      <c r="J44" s="181">
        <f>IF(I44&gt;0.75,8,IF(I44&lt;0.13,"-",HLOOKUP(I44,Forinnstilling!$D$23:$R$24,2,TRUE)))</f>
        <v>1.5</v>
      </c>
      <c r="K44" s="181">
        <f>IF(I44&gt;0.26,"-",IF(I44&lt;0.07,2,HLOOKUP(I44,Forinnstilling!$D$26:$R$27,2,TRUE)))</f>
        <v>7</v>
      </c>
      <c r="L44" s="183">
        <f>'Profil - Effekt'!N21</f>
        <v>936</v>
      </c>
      <c r="M44" s="181">
        <f>'Profil - Effekt'!N21/(4185*($H$4-$H$5))*3600</f>
        <v>80.516129032258064</v>
      </c>
      <c r="N44" s="182">
        <f>M44/SQRT(Data!$G$1)/100</f>
        <v>0.25461435612194433</v>
      </c>
      <c r="O44" s="181">
        <f>IF(N44&gt;0.75,8,IF(N44&lt;0.13,"-",HLOOKUP(N44,Forinnstilling!$D$23:$R$24,2,TRUE)))</f>
        <v>2</v>
      </c>
      <c r="P44" s="181">
        <f>IF(N44&gt;0.26,"-",IF(N44&lt;0.07,2,HLOOKUP(N44,Forinnstilling!$D$26:$R$27,2,TRUE)))</f>
        <v>7.5</v>
      </c>
      <c r="Q44" s="183">
        <f>'Profil - Effekt'!O21</f>
        <v>1246.7</v>
      </c>
      <c r="R44" s="181">
        <f>'Profil - Effekt'!O21/(4185*($H$4-$H$5))*3600</f>
        <v>107.24301075268818</v>
      </c>
      <c r="S44" s="182">
        <f>R44/SQRT(Data!$G$1)/100</f>
        <v>0.33913217711242311</v>
      </c>
      <c r="T44" s="181">
        <f>IF(S44&gt;0.75,8,IF(S44&lt;0.13,"-",HLOOKUP(S44,Forinnstilling!$D$23:$R$24,2,TRUE)))</f>
        <v>3</v>
      </c>
      <c r="U44" s="181" t="str">
        <f>IF(S44&gt;0.26,"-",IF(S44&lt;0.07,2,HLOOKUP(S44,Forinnstilling!$D$26:$R$27,2,TRUE)))</f>
        <v>-</v>
      </c>
      <c r="V44" s="187">
        <f>'Profil - Effekt'!P21</f>
        <v>1690</v>
      </c>
      <c r="W44" s="181">
        <f>'Profil - Effekt'!P21/(4185*($H$4-$H$5))*3600</f>
        <v>145.3763440860215</v>
      </c>
      <c r="X44" s="182">
        <f>W44/SQRT(Data!$G$1)/100</f>
        <v>0.45972036522017723</v>
      </c>
      <c r="Y44" s="181">
        <f>IF(X44&gt;0.75,8,IF(X44&lt;0.13,"-",HLOOKUP(X44,Forinnstilling!$D$23:$R$24,2,TRUE)))</f>
        <v>4.5</v>
      </c>
      <c r="Z44" s="170" t="str">
        <f>IF(X44&gt;0.26,"-",IF(X44&lt;0.07,2,HLOOKUP(X44,Forinnstilling!$D$26:$R$27,2,TRUE)))</f>
        <v>-</v>
      </c>
      <c r="AA44" s="27"/>
      <c r="AB44" s="27"/>
      <c r="AC44" s="27"/>
      <c r="AD44" s="27"/>
      <c r="AE44" s="27"/>
      <c r="AF44" s="27"/>
      <c r="AG44" s="27"/>
      <c r="AH44" s="27"/>
    </row>
    <row r="45" spans="1:34" s="1" customFormat="1" x14ac:dyDescent="0.25">
      <c r="A45" s="175">
        <v>1400</v>
      </c>
      <c r="B45" s="176">
        <f>'Profil - Effekt'!L22</f>
        <v>469</v>
      </c>
      <c r="C45" s="177">
        <f>'Profil - Effekt'!L22/(4185*($H$4-$H$5))*3600</f>
        <v>40.344086021505376</v>
      </c>
      <c r="D45" s="178">
        <f>C45/SQRT(Data!$G$1)/100</f>
        <v>0.12757920194571784</v>
      </c>
      <c r="E45" s="177" t="str">
        <f>IF(D45&gt;0.75,8,IF(D45&lt;0.13,"-",HLOOKUP(D45,Forinnstilling!$D$23:$R$24,2,TRUE)))</f>
        <v>-</v>
      </c>
      <c r="F45" s="177">
        <f>IF(D45&gt;0.26,"-",IF(D45&lt;0.07,2,HLOOKUP(D45,Forinnstilling!$D$26:$R$27,2,TRUE)))</f>
        <v>5</v>
      </c>
      <c r="G45" s="179">
        <f>'Profil - Effekt'!M22</f>
        <v>771.40000000000009</v>
      </c>
      <c r="H45" s="177">
        <f>'Profil - Effekt'!M22/(4185*($H$4-$H$5))*3600</f>
        <v>66.356989247311844</v>
      </c>
      <c r="I45" s="178">
        <f>H45/SQRT(Data!$G$1)/100</f>
        <v>0.20983922469280761</v>
      </c>
      <c r="J45" s="177">
        <f>IF(I45&gt;0.75,8,IF(I45&lt;0.13,"-",HLOOKUP(I45,Forinnstilling!$D$23:$R$24,2,TRUE)))</f>
        <v>1.5</v>
      </c>
      <c r="K45" s="177">
        <f>IF(I45&gt;0.26,"-",IF(I45&lt;0.07,2,HLOOKUP(I45,Forinnstilling!$D$26:$R$27,2,TRUE)))</f>
        <v>7</v>
      </c>
      <c r="L45" s="179">
        <f>'Profil - Effekt'!N22</f>
        <v>1008</v>
      </c>
      <c r="M45" s="177">
        <f>'Profil - Effekt'!N22/(4185*($H$4-$H$5))*3600</f>
        <v>86.709677419354833</v>
      </c>
      <c r="N45" s="178">
        <f>M45/SQRT(Data!$G$1)/100</f>
        <v>0.27420007582363232</v>
      </c>
      <c r="O45" s="177">
        <f>IF(N45&gt;0.75,8,IF(N45&lt;0.13,"-",HLOOKUP(N45,Forinnstilling!$D$23:$R$24,2,TRUE)))</f>
        <v>2.5</v>
      </c>
      <c r="P45" s="177" t="str">
        <f>IF(N45&gt;0.26,"-",IF(N45&lt;0.07,2,HLOOKUP(N45,Forinnstilling!$D$26:$R$27,2,TRUE)))</f>
        <v>-</v>
      </c>
      <c r="Q45" s="179">
        <f>'Profil - Effekt'!O22</f>
        <v>1342.6</v>
      </c>
      <c r="R45" s="177">
        <f>'Profil - Effekt'!O22/(4185*($H$4-$H$5))*3600</f>
        <v>115.49247311827958</v>
      </c>
      <c r="S45" s="178">
        <f>R45/SQRT(Data!$G$1)/100</f>
        <v>0.36521926765953255</v>
      </c>
      <c r="T45" s="177">
        <f>IF(S45&gt;0.75,8,IF(S45&lt;0.13,"-",HLOOKUP(S45,Forinnstilling!$D$23:$R$24,2,TRUE)))</f>
        <v>3.5</v>
      </c>
      <c r="U45" s="177" t="str">
        <f>IF(S45&gt;0.26,"-",IF(S45&lt;0.07,2,HLOOKUP(S45,Forinnstilling!$D$26:$R$27,2,TRUE)))</f>
        <v>-</v>
      </c>
      <c r="V45" s="186">
        <f>'Profil - Effekt'!P22</f>
        <v>1820</v>
      </c>
      <c r="W45" s="177">
        <f>'Profil - Effekt'!P22/(4185*($H$4-$H$5))*3600</f>
        <v>156.55913978494624</v>
      </c>
      <c r="X45" s="178">
        <f>W45/SQRT(Data!$G$1)/100</f>
        <v>0.49508347023711402</v>
      </c>
      <c r="Y45" s="177">
        <f>IF(X45&gt;0.75,8,IF(X45&lt;0.13,"-",HLOOKUP(X45,Forinnstilling!$D$23:$R$24,2,TRUE)))</f>
        <v>5</v>
      </c>
      <c r="Z45" s="170" t="str">
        <f>IF(X45&gt;0.26,"-",IF(X45&lt;0.07,2,HLOOKUP(X45,Forinnstilling!$D$26:$R$27,2,TRUE)))</f>
        <v>-</v>
      </c>
      <c r="AA45" s="27"/>
      <c r="AB45" s="27"/>
      <c r="AC45" s="27"/>
      <c r="AD45" s="27"/>
      <c r="AE45" s="27"/>
      <c r="AF45" s="27"/>
      <c r="AG45" s="27"/>
      <c r="AH45" s="27"/>
    </row>
    <row r="46" spans="1:34" s="1" customFormat="1" x14ac:dyDescent="0.25">
      <c r="A46" s="175">
        <v>1600</v>
      </c>
      <c r="B46" s="180">
        <f>'Profil - Effekt'!L23</f>
        <v>536</v>
      </c>
      <c r="C46" s="181">
        <f>'Profil - Effekt'!L23/(4185*($H$4-$H$5))*3600</f>
        <v>46.107526881720432</v>
      </c>
      <c r="D46" s="182">
        <f>C46/SQRT(Data!$G$1)/100</f>
        <v>0.14580480222367753</v>
      </c>
      <c r="E46" s="181">
        <f>IF(D46&gt;0.75,8,IF(D46&lt;0.13,"-",HLOOKUP(D46,Forinnstilling!$D$23:$R$24,2,TRUE)))</f>
        <v>1</v>
      </c>
      <c r="F46" s="181">
        <f>IF(D46&gt;0.26,"-",IF(D46&lt;0.07,2,HLOOKUP(D46,Forinnstilling!$D$26:$R$27,2,TRUE)))</f>
        <v>5.5</v>
      </c>
      <c r="G46" s="183">
        <f>'Profil - Effekt'!M23</f>
        <v>881.6</v>
      </c>
      <c r="H46" s="181">
        <f>'Profil - Effekt'!M23/(4185*($H$4-$H$5))*3600</f>
        <v>75.836559139784953</v>
      </c>
      <c r="I46" s="182">
        <f>H46/SQRT(Data!$G$1)/100</f>
        <v>0.23981625679178006</v>
      </c>
      <c r="J46" s="181">
        <f>IF(I46&gt;0.75,8,IF(I46&lt;0.13,"-",HLOOKUP(I46,Forinnstilling!$D$23:$R$24,2,TRUE)))</f>
        <v>2</v>
      </c>
      <c r="K46" s="181">
        <f>IF(I46&gt;0.26,"-",IF(I46&lt;0.07,2,HLOOKUP(I46,Forinnstilling!$D$26:$R$27,2,TRUE)))</f>
        <v>7.5</v>
      </c>
      <c r="L46" s="183">
        <f>'Profil - Effekt'!N23</f>
        <v>1152</v>
      </c>
      <c r="M46" s="181">
        <f>'Profil - Effekt'!N23/(4185*($H$4-$H$5))*3600</f>
        <v>99.096774193548384</v>
      </c>
      <c r="N46" s="182">
        <f>M46/SQRT(Data!$G$1)/100</f>
        <v>0.3133715152270084</v>
      </c>
      <c r="O46" s="181">
        <f>IF(N46&gt;0.75,8,IF(N46&lt;0.13,"-",HLOOKUP(N46,Forinnstilling!$D$23:$R$24,2,TRUE)))</f>
        <v>3</v>
      </c>
      <c r="P46" s="181" t="str">
        <f>IF(N46&gt;0.26,"-",IF(N46&lt;0.07,2,HLOOKUP(N46,Forinnstilling!$D$26:$R$27,2,TRUE)))</f>
        <v>-</v>
      </c>
      <c r="Q46" s="183">
        <f>'Profil - Effekt'!O23</f>
        <v>1534.3999999999999</v>
      </c>
      <c r="R46" s="181">
        <f>'Profil - Effekt'!O23/(4185*($H$4-$H$5))*3600</f>
        <v>131.99139784946237</v>
      </c>
      <c r="S46" s="182">
        <f>R46/SQRT(Data!$G$1)/100</f>
        <v>0.41739344875375151</v>
      </c>
      <c r="T46" s="181">
        <f>IF(S46&gt;0.75,8,IF(S46&lt;0.13,"-",HLOOKUP(S46,Forinnstilling!$D$23:$R$24,2,TRUE)))</f>
        <v>4</v>
      </c>
      <c r="U46" s="181" t="str">
        <f>IF(S46&gt;0.26,"-",IF(S46&lt;0.07,2,HLOOKUP(S46,Forinnstilling!$D$26:$R$27,2,TRUE)))</f>
        <v>-</v>
      </c>
      <c r="V46" s="187">
        <f>'Profil - Effekt'!P23</f>
        <v>2080</v>
      </c>
      <c r="W46" s="181">
        <f>'Profil - Effekt'!P23/(4185*($H$4-$H$5))*3600</f>
        <v>178.92473118279568</v>
      </c>
      <c r="X46" s="182">
        <f>W46/SQRT(Data!$G$1)/100</f>
        <v>0.56580968027098733</v>
      </c>
      <c r="Y46" s="181">
        <f>IF(X46&gt;0.75,8,IF(X46&lt;0.13,"-",HLOOKUP(X46,Forinnstilling!$D$23:$R$24,2,TRUE)))</f>
        <v>5.5</v>
      </c>
      <c r="Z46" s="170" t="str">
        <f>IF(X46&gt;0.26,"-",IF(X46&lt;0.07,2,HLOOKUP(X46,Forinnstilling!$D$26:$R$27,2,TRUE)))</f>
        <v>-</v>
      </c>
      <c r="AA46" s="27"/>
      <c r="AB46" s="27"/>
      <c r="AC46" s="27"/>
      <c r="AD46" s="27"/>
      <c r="AE46" s="27"/>
      <c r="AF46" s="27"/>
      <c r="AG46" s="27"/>
      <c r="AH46" s="27"/>
    </row>
    <row r="47" spans="1:34" s="1" customFormat="1" x14ac:dyDescent="0.25">
      <c r="A47" s="175">
        <v>1800</v>
      </c>
      <c r="B47" s="176">
        <f>'Profil - Effekt'!L24</f>
        <v>603</v>
      </c>
      <c r="C47" s="177">
        <f>'Profil - Effekt'!L24/(4185*($H$4-$H$5))*3600</f>
        <v>51.87096774193548</v>
      </c>
      <c r="D47" s="178">
        <f>C47/SQRT(Data!$G$1)/100</f>
        <v>0.1640304025016372</v>
      </c>
      <c r="E47" s="177">
        <f>IF(D47&gt;0.75,8,IF(D47&lt;0.13,"-",HLOOKUP(D47,Forinnstilling!$D$23:$R$24,2,TRUE)))</f>
        <v>1</v>
      </c>
      <c r="F47" s="177">
        <f>IF(D47&gt;0.26,"-",IF(D47&lt;0.07,2,HLOOKUP(D47,Forinnstilling!$D$26:$R$27,2,TRUE)))</f>
        <v>6</v>
      </c>
      <c r="G47" s="179">
        <f>'Profil - Effekt'!M24</f>
        <v>991.80000000000007</v>
      </c>
      <c r="H47" s="177">
        <f>'Profil - Effekt'!M24/(4185*($H$4-$H$5))*3600</f>
        <v>85.316129032258075</v>
      </c>
      <c r="I47" s="178">
        <f>H47/SQRT(Data!$G$1)/100</f>
        <v>0.2697932888907526</v>
      </c>
      <c r="J47" s="177">
        <f>IF(I47&gt;0.75,8,IF(I47&lt;0.13,"-",HLOOKUP(I47,Forinnstilling!$D$23:$R$24,2,TRUE)))</f>
        <v>2</v>
      </c>
      <c r="K47" s="177" t="str">
        <f>IF(I47&gt;0.26,"-",IF(I47&lt;0.07,2,HLOOKUP(I47,Forinnstilling!$D$26:$R$27,2,TRUE)))</f>
        <v>-</v>
      </c>
      <c r="L47" s="179">
        <f>'Profil - Effekt'!N24</f>
        <v>1296</v>
      </c>
      <c r="M47" s="177">
        <f>'Profil - Effekt'!N24/(4185*($H$4-$H$5))*3600</f>
        <v>111.48387096774194</v>
      </c>
      <c r="N47" s="178">
        <f>M47/SQRT(Data!$G$1)/100</f>
        <v>0.35254295463038443</v>
      </c>
      <c r="O47" s="177">
        <f>IF(N47&gt;0.75,8,IF(N47&lt;0.13,"-",HLOOKUP(N47,Forinnstilling!$D$23:$R$24,2,TRUE)))</f>
        <v>3.5</v>
      </c>
      <c r="P47" s="177" t="str">
        <f>IF(N47&gt;0.26,"-",IF(N47&lt;0.07,2,HLOOKUP(N47,Forinnstilling!$D$26:$R$27,2,TRUE)))</f>
        <v>-</v>
      </c>
      <c r="Q47" s="179">
        <f>'Profil - Effekt'!O24</f>
        <v>1726.2</v>
      </c>
      <c r="R47" s="177">
        <f>'Profil - Effekt'!O24/(4185*($H$4-$H$5))*3600</f>
        <v>148.49032258064517</v>
      </c>
      <c r="S47" s="178">
        <f>R47/SQRT(Data!$G$1)/100</f>
        <v>0.46956762984797046</v>
      </c>
      <c r="T47" s="177">
        <f>IF(S47&gt;0.75,8,IF(S47&lt;0.13,"-",HLOOKUP(S47,Forinnstilling!$D$23:$R$24,2,TRUE)))</f>
        <v>4.5</v>
      </c>
      <c r="U47" s="177" t="str">
        <f>IF(S47&gt;0.26,"-",IF(S47&lt;0.07,2,HLOOKUP(S47,Forinnstilling!$D$26:$R$27,2,TRUE)))</f>
        <v>-</v>
      </c>
      <c r="V47" s="186">
        <f>'Profil - Effekt'!P24</f>
        <v>2340</v>
      </c>
      <c r="W47" s="177">
        <f>'Profil - Effekt'!P24/(4185*($H$4-$H$5))*3600</f>
        <v>201.29032258064518</v>
      </c>
      <c r="X47" s="178">
        <f>W47/SQRT(Data!$G$1)/100</f>
        <v>0.63653589030486091</v>
      </c>
      <c r="Y47" s="177">
        <f>IF(X47&gt;0.75,8,IF(X47&lt;0.13,"-",HLOOKUP(X47,Forinnstilling!$D$23:$R$24,2,TRUE)))</f>
        <v>6.5</v>
      </c>
      <c r="Z47" s="170" t="str">
        <f>IF(X47&gt;0.26,"-",IF(X47&lt;0.07,2,HLOOKUP(X47,Forinnstilling!$D$26:$R$27,2,TRUE)))</f>
        <v>-</v>
      </c>
      <c r="AA47" s="27"/>
      <c r="AB47" s="27"/>
      <c r="AC47" s="27"/>
      <c r="AD47" s="27"/>
      <c r="AE47" s="27"/>
      <c r="AF47" s="27"/>
      <c r="AG47" s="27"/>
      <c r="AH47" s="27"/>
    </row>
    <row r="48" spans="1:34" s="1" customFormat="1" x14ac:dyDescent="0.25">
      <c r="A48" s="175">
        <v>2000</v>
      </c>
      <c r="B48" s="180">
        <f>'Profil - Effekt'!L25</f>
        <v>670</v>
      </c>
      <c r="C48" s="181">
        <f>'Profil - Effekt'!L25/(4185*($H$4-$H$5))*3600</f>
        <v>57.634408602150536</v>
      </c>
      <c r="D48" s="182">
        <f>C48/SQRT(Data!$G$1)/100</f>
        <v>0.18225600277959689</v>
      </c>
      <c r="E48" s="181">
        <f>IF(D48&gt;0.75,8,IF(D48&lt;0.13,"-",HLOOKUP(D48,Forinnstilling!$D$23:$R$24,2,TRUE)))</f>
        <v>1.5</v>
      </c>
      <c r="F48" s="181">
        <f>IF(D48&gt;0.26,"-",IF(D48&lt;0.07,2,HLOOKUP(D48,Forinnstilling!$D$26:$R$27,2,TRUE)))</f>
        <v>7</v>
      </c>
      <c r="G48" s="183">
        <f>'Profil - Effekt'!M25</f>
        <v>1102</v>
      </c>
      <c r="H48" s="181">
        <f>'Profil - Effekt'!M25/(4185*($H$4-$H$5))*3600</f>
        <v>94.795698924731184</v>
      </c>
      <c r="I48" s="182">
        <f>H48/SQRT(Data!$G$1)/100</f>
        <v>0.29977032098972506</v>
      </c>
      <c r="J48" s="181">
        <f>IF(I48&gt;0.75,8,IF(I48&lt;0.13,"-",HLOOKUP(I48,Forinnstilling!$D$23:$R$24,2,TRUE)))</f>
        <v>2.5</v>
      </c>
      <c r="K48" s="181" t="str">
        <f>IF(I48&gt;0.26,"-",IF(I48&lt;0.07,2,HLOOKUP(I48,Forinnstilling!$D$26:$R$27,2,TRUE)))</f>
        <v>-</v>
      </c>
      <c r="L48" s="183">
        <f>'Profil - Effekt'!N25</f>
        <v>1440</v>
      </c>
      <c r="M48" s="181">
        <f>'Profil - Effekt'!N25/(4185*($H$4-$H$5))*3600</f>
        <v>123.87096774193549</v>
      </c>
      <c r="N48" s="182">
        <f>M48/SQRT(Data!$G$1)/100</f>
        <v>0.39171439403376057</v>
      </c>
      <c r="O48" s="181">
        <f>IF(N48&gt;0.75,8,IF(N48&lt;0.13,"-",HLOOKUP(N48,Forinnstilling!$D$23:$R$24,2,TRUE)))</f>
        <v>4</v>
      </c>
      <c r="P48" s="181" t="str">
        <f>IF(N48&gt;0.26,"-",IF(N48&lt;0.07,2,HLOOKUP(N48,Forinnstilling!$D$26:$R$27,2,TRUE)))</f>
        <v>-</v>
      </c>
      <c r="Q48" s="183">
        <f>'Profil - Effekt'!O25</f>
        <v>1918</v>
      </c>
      <c r="R48" s="181">
        <f>'Profil - Effekt'!O25/(4185*($H$4-$H$5))*3600</f>
        <v>164.98924731182797</v>
      </c>
      <c r="S48" s="182">
        <f>R48/SQRT(Data!$G$1)/100</f>
        <v>0.52174181094218941</v>
      </c>
      <c r="T48" s="181">
        <f>IF(S48&gt;0.75,8,IF(S48&lt;0.13,"-",HLOOKUP(S48,Forinnstilling!$D$23:$R$24,2,TRUE)))</f>
        <v>5.5</v>
      </c>
      <c r="U48" s="181" t="str">
        <f>IF(S48&gt;0.26,"-",IF(S48&lt;0.07,2,HLOOKUP(S48,Forinnstilling!$D$26:$R$27,2,TRUE)))</f>
        <v>-</v>
      </c>
      <c r="V48" s="187">
        <f>'Profil - Effekt'!P25</f>
        <v>2600</v>
      </c>
      <c r="W48" s="181">
        <f>'Profil - Effekt'!P25/(4185*($H$4-$H$5))*3600</f>
        <v>223.65591397849462</v>
      </c>
      <c r="X48" s="182">
        <f>W48/SQRT(Data!$G$1)/100</f>
        <v>0.70726210033873427</v>
      </c>
      <c r="Y48" s="181">
        <f>IF(X48&gt;0.75,8,IF(X48&lt;0.13,"-",HLOOKUP(X48,Forinnstilling!$D$23:$R$24,2,TRUE)))</f>
        <v>7</v>
      </c>
      <c r="Z48" s="170" t="str">
        <f>IF(X48&gt;0.26,"-",IF(X48&lt;0.07,2,HLOOKUP(X48,Forinnstilling!$D$26:$R$27,2,TRUE)))</f>
        <v>-</v>
      </c>
      <c r="AA48" s="27"/>
      <c r="AB48" s="27"/>
      <c r="AC48" s="27"/>
      <c r="AD48" s="27"/>
      <c r="AE48" s="27"/>
      <c r="AF48" s="27"/>
      <c r="AG48" s="27"/>
      <c r="AH48" s="27"/>
    </row>
    <row r="49" spans="1:52" s="1" customFormat="1" x14ac:dyDescent="0.25">
      <c r="A49" s="175">
        <v>2300</v>
      </c>
      <c r="B49" s="176">
        <f>'Profil - Effekt'!L26</f>
        <v>770.5</v>
      </c>
      <c r="C49" s="177">
        <f>'Profil - Effekt'!L26/(4185*($H$4-$H$5))*3600</f>
        <v>66.27956989247312</v>
      </c>
      <c r="D49" s="178">
        <f>C49/SQRT(Data!$G$1)/100</f>
        <v>0.20959440319653644</v>
      </c>
      <c r="E49" s="177">
        <f>IF(D49&gt;0.75,8,IF(D49&lt;0.13,"-",HLOOKUP(D49,Forinnstilling!$D$23:$R$24,2,TRUE)))</f>
        <v>1.5</v>
      </c>
      <c r="F49" s="177">
        <f>IF(D49&gt;0.26,"-",IF(D49&lt;0.07,2,HLOOKUP(D49,Forinnstilling!$D$26:$R$27,2,TRUE)))</f>
        <v>7</v>
      </c>
      <c r="G49" s="179">
        <f>'Profil - Effekt'!M26</f>
        <v>1267.3000000000002</v>
      </c>
      <c r="H49" s="177">
        <f>'Profil - Effekt'!M26/(4185*($H$4-$H$5))*3600</f>
        <v>109.01505376344087</v>
      </c>
      <c r="I49" s="178">
        <f>H49/SQRT(Data!$G$1)/100</f>
        <v>0.34473586913818388</v>
      </c>
      <c r="J49" s="177">
        <f>IF(I49&gt;0.75,8,IF(I49&lt;0.13,"-",HLOOKUP(I49,Forinnstilling!$D$23:$R$24,2,TRUE)))</f>
        <v>3</v>
      </c>
      <c r="K49" s="177" t="str">
        <f>IF(I49&gt;0.26,"-",IF(I49&lt;0.07,2,HLOOKUP(I49,Forinnstilling!$D$26:$R$27,2,TRUE)))</f>
        <v>-</v>
      </c>
      <c r="L49" s="179">
        <f>'Profil - Effekt'!N26</f>
        <v>1656</v>
      </c>
      <c r="M49" s="177">
        <f>'Profil - Effekt'!N26/(4185*($H$4-$H$5))*3600</f>
        <v>142.45161290322582</v>
      </c>
      <c r="N49" s="178">
        <f>M49/SQRT(Data!$G$1)/100</f>
        <v>0.45047155313882464</v>
      </c>
      <c r="O49" s="177">
        <f>IF(N49&gt;0.75,8,IF(N49&lt;0.13,"-",HLOOKUP(N49,Forinnstilling!$D$23:$R$24,2,TRUE)))</f>
        <v>4.5</v>
      </c>
      <c r="P49" s="177" t="str">
        <f>IF(N49&gt;0.26,"-",IF(N49&lt;0.07,2,HLOOKUP(N49,Forinnstilling!$D$26:$R$27,2,TRUE)))</f>
        <v>-</v>
      </c>
      <c r="Q49" s="179">
        <f>'Profil - Effekt'!O26</f>
        <v>2205.6999999999998</v>
      </c>
      <c r="R49" s="177">
        <f>'Profil - Effekt'!O26/(4185*($H$4-$H$5))*3600</f>
        <v>189.73763440860213</v>
      </c>
      <c r="S49" s="178">
        <f>R49/SQRT(Data!$G$1)/100</f>
        <v>0.60000308258351776</v>
      </c>
      <c r="T49" s="177">
        <f>IF(S49&gt;0.75,8,IF(S49&lt;0.13,"-",HLOOKUP(S49,Forinnstilling!$D$23:$R$24,2,TRUE)))</f>
        <v>6</v>
      </c>
      <c r="U49" s="177" t="str">
        <f>IF(S49&gt;0.26,"-",IF(S49&lt;0.07,2,HLOOKUP(S49,Forinnstilling!$D$26:$R$27,2,TRUE)))</f>
        <v>-</v>
      </c>
      <c r="V49" s="186">
        <f>'Profil - Effekt'!P26</f>
        <v>2990</v>
      </c>
      <c r="W49" s="177">
        <f>'Profil - Effekt'!P26/(4185*($H$4-$H$5))*3600</f>
        <v>257.2043010752688</v>
      </c>
      <c r="X49" s="178">
        <f>W49/SQRT(Data!$G$1)/100</f>
        <v>0.81335141538954436</v>
      </c>
      <c r="Y49" s="177">
        <f>IF(X49&gt;0.75,8,IF(X49&lt;0.13,"-",HLOOKUP(X49,Forinnstilling!$D$23:$R$24,2,TRUE)))</f>
        <v>8</v>
      </c>
      <c r="Z49" s="170" t="str">
        <f>IF(X49&gt;0.26,"-",IF(X49&lt;0.07,2,HLOOKUP(X49,Forinnstilling!$D$26:$R$27,2,TRUE)))</f>
        <v>-</v>
      </c>
      <c r="AA49" s="27"/>
      <c r="AB49" s="27"/>
      <c r="AC49" s="27"/>
      <c r="AD49" s="27"/>
      <c r="AE49" s="27"/>
      <c r="AF49" s="27"/>
      <c r="AG49" s="27"/>
      <c r="AH49" s="27"/>
    </row>
    <row r="50" spans="1:52" s="1" customFormat="1" x14ac:dyDescent="0.25">
      <c r="A50" s="175">
        <v>2600</v>
      </c>
      <c r="B50" s="180">
        <f>'Profil - Effekt'!L27</f>
        <v>871</v>
      </c>
      <c r="C50" s="181">
        <f>'Profil - Effekt'!L27/(4185*($H$4-$H$5))*3600</f>
        <v>74.924731182795696</v>
      </c>
      <c r="D50" s="182">
        <f>C50/SQRT(Data!$G$1)/100</f>
        <v>0.23693280361347596</v>
      </c>
      <c r="E50" s="181">
        <f>IF(D50&gt;0.75,8,IF(D50&lt;0.13,"-",HLOOKUP(D50,Forinnstilling!$D$23:$R$24,2,TRUE)))</f>
        <v>2</v>
      </c>
      <c r="F50" s="181">
        <f>IF(D50&gt;0.26,"-",IF(D50&lt;0.07,2,HLOOKUP(D50,Forinnstilling!$D$26:$R$27,2,TRUE)))</f>
        <v>7.5</v>
      </c>
      <c r="G50" s="183">
        <f>'Profil - Effekt'!M27</f>
        <v>1432.6000000000001</v>
      </c>
      <c r="H50" s="181">
        <f>'Profil - Effekt'!M27/(4185*($H$4-$H$5))*3600</f>
        <v>123.23440860215054</v>
      </c>
      <c r="I50" s="182">
        <f>H50/SQRT(Data!$G$1)/100</f>
        <v>0.38970141728664259</v>
      </c>
      <c r="J50" s="181">
        <f>IF(I50&gt;0.75,8,IF(I50&lt;0.13,"-",HLOOKUP(I50,Forinnstilling!$D$23:$R$24,2,TRUE)))</f>
        <v>4</v>
      </c>
      <c r="K50" s="181" t="str">
        <f>IF(I50&gt;0.26,"-",IF(I50&lt;0.07,2,HLOOKUP(I50,Forinnstilling!$D$26:$R$27,2,TRUE)))</f>
        <v>-</v>
      </c>
      <c r="L50" s="183">
        <f>'Profil - Effekt'!N27</f>
        <v>1872</v>
      </c>
      <c r="M50" s="181">
        <f>'Profil - Effekt'!N27/(4185*($H$4-$H$5))*3600</f>
        <v>161.03225806451613</v>
      </c>
      <c r="N50" s="182">
        <f>M50/SQRT(Data!$G$1)/100</f>
        <v>0.50922871224388866</v>
      </c>
      <c r="O50" s="181">
        <f>IF(N50&gt;0.75,8,IF(N50&lt;0.13,"-",HLOOKUP(N50,Forinnstilling!$D$23:$R$24,2,TRUE)))</f>
        <v>5</v>
      </c>
      <c r="P50" s="181" t="str">
        <f>IF(N50&gt;0.26,"-",IF(N50&lt;0.07,2,HLOOKUP(N50,Forinnstilling!$D$26:$R$27,2,TRUE)))</f>
        <v>-</v>
      </c>
      <c r="Q50" s="183">
        <f>'Profil - Effekt'!O27</f>
        <v>2493.4</v>
      </c>
      <c r="R50" s="181">
        <f>'Profil - Effekt'!O27/(4185*($H$4-$H$5))*3600</f>
        <v>214.48602150537636</v>
      </c>
      <c r="S50" s="182">
        <f>R50/SQRT(Data!$G$1)/100</f>
        <v>0.67826435422484621</v>
      </c>
      <c r="T50" s="181">
        <f>IF(S50&gt;0.75,8,IF(S50&lt;0.13,"-",HLOOKUP(S50,Forinnstilling!$D$23:$R$24,2,TRUE)))</f>
        <v>7</v>
      </c>
      <c r="U50" s="181" t="str">
        <f>IF(S50&gt;0.26,"-",IF(S50&lt;0.07,2,HLOOKUP(S50,Forinnstilling!$D$26:$R$27,2,TRUE)))</f>
        <v>-</v>
      </c>
      <c r="V50" s="187">
        <f>'Profil - Effekt'!P27</f>
        <v>3380</v>
      </c>
      <c r="W50" s="181">
        <f>'Profil - Effekt'!P27/(4185*($H$4-$H$5))*3600</f>
        <v>290.75268817204301</v>
      </c>
      <c r="X50" s="182">
        <f>W50/SQRT(Data!$G$1)/100</f>
        <v>0.91944073044035446</v>
      </c>
      <c r="Y50" s="181">
        <f>IF(X50&gt;0.75,8,IF(X50&lt;0.13,"-",HLOOKUP(X50,Forinnstilling!$D$23:$R$24,2,TRUE)))</f>
        <v>8</v>
      </c>
      <c r="Z50" s="170" t="str">
        <f>IF(X50&gt;0.26,"-",IF(X50&lt;0.07,2,HLOOKUP(X50,Forinnstilling!$D$26:$R$27,2,TRUE)))</f>
        <v>-</v>
      </c>
      <c r="AA50" s="27"/>
      <c r="AB50" s="27"/>
      <c r="AC50" s="27"/>
      <c r="AD50" s="27"/>
      <c r="AE50" s="27"/>
      <c r="AF50" s="27"/>
      <c r="AG50" s="27"/>
      <c r="AH50" s="27"/>
    </row>
    <row r="51" spans="1:52" s="1" customFormat="1" x14ac:dyDescent="0.25">
      <c r="A51" s="188">
        <v>3000</v>
      </c>
      <c r="B51" s="189">
        <f>'Profil - Effekt'!L28</f>
        <v>1005.0000000000001</v>
      </c>
      <c r="C51" s="190">
        <f>'Profil - Effekt'!L28/(4185*($H$4-$H$5))*3600</f>
        <v>86.451612903225822</v>
      </c>
      <c r="D51" s="191">
        <f>C51/SQRT(Data!$G$1)/100</f>
        <v>0.2733840041693954</v>
      </c>
      <c r="E51" s="190">
        <f>IF(D51&gt;0.75,8,IF(D51&lt;0.13,"-",HLOOKUP(D51,Forinnstilling!$D$23:$R$24,2,TRUE)))</f>
        <v>2.5</v>
      </c>
      <c r="F51" s="190" t="str">
        <f>IF(D51&gt;0.26,"-",IF(D51&lt;0.07,2,HLOOKUP(D51,Forinnstilling!$D$26:$R$27,2,TRUE)))</f>
        <v>-</v>
      </c>
      <c r="G51" s="192">
        <f>'Profil - Effekt'!M28</f>
        <v>1653.0000000000002</v>
      </c>
      <c r="H51" s="190">
        <f>'Profil - Effekt'!M28/(4185*($H$4-$H$5))*3600</f>
        <v>142.1935483870968</v>
      </c>
      <c r="I51" s="191">
        <f>H51/SQRT(Data!$G$1)/100</f>
        <v>0.44965548148458767</v>
      </c>
      <c r="J51" s="190">
        <f>IF(I51&gt;0.75,8,IF(I51&lt;0.13,"-",HLOOKUP(I51,Forinnstilling!$D$23:$R$24,2,TRUE)))</f>
        <v>4.5</v>
      </c>
      <c r="K51" s="190" t="str">
        <f>IF(I51&gt;0.26,"-",IF(I51&lt;0.07,2,HLOOKUP(I51,Forinnstilling!$D$26:$R$27,2,TRUE)))</f>
        <v>-</v>
      </c>
      <c r="L51" s="192">
        <f>'Profil - Effekt'!N28</f>
        <v>2160</v>
      </c>
      <c r="M51" s="190">
        <f>'Profil - Effekt'!N28/(4185*($H$4-$H$5))*3600</f>
        <v>185.80645161290323</v>
      </c>
      <c r="N51" s="191">
        <f>M51/SQRT(Data!$G$1)/100</f>
        <v>0.58757159105064072</v>
      </c>
      <c r="O51" s="190">
        <f>IF(N51&gt;0.75,8,IF(N51&lt;0.13,"-",HLOOKUP(N51,Forinnstilling!$D$23:$R$24,2,TRUE)))</f>
        <v>6</v>
      </c>
      <c r="P51" s="190" t="str">
        <f>IF(N51&gt;0.26,"-",IF(N51&lt;0.07,2,HLOOKUP(N51,Forinnstilling!$D$26:$R$27,2,TRUE)))</f>
        <v>-</v>
      </c>
      <c r="Q51" s="192">
        <f>'Profil - Effekt'!O28</f>
        <v>2877</v>
      </c>
      <c r="R51" s="190">
        <f>'Profil - Effekt'!O28/(4185*($H$4-$H$5))*3600</f>
        <v>247.48387096774195</v>
      </c>
      <c r="S51" s="191">
        <f>R51/SQRT(Data!$G$1)/100</f>
        <v>0.78261271641328412</v>
      </c>
      <c r="T51" s="190">
        <f>IF(S51&gt;0.75,8,IF(S51&lt;0.13,"-",HLOOKUP(S51,Forinnstilling!$D$23:$R$24,2,TRUE)))</f>
        <v>8</v>
      </c>
      <c r="U51" s="190" t="str">
        <f>IF(S51&gt;0.26,"-",IF(S51&lt;0.07,2,HLOOKUP(S51,Forinnstilling!$D$26:$R$27,2,TRUE)))</f>
        <v>-</v>
      </c>
      <c r="V51" s="193">
        <f>'Profil - Effekt'!P28</f>
        <v>3900</v>
      </c>
      <c r="W51" s="190">
        <f>'Profil - Effekt'!P28/(4185*($H$4-$H$5))*3600</f>
        <v>335.48387096774195</v>
      </c>
      <c r="X51" s="191">
        <f>W51/SQRT(Data!$G$1)/100</f>
        <v>1.0608931505081014</v>
      </c>
      <c r="Y51" s="190">
        <f>IF(X51&gt;0.75,8,IF(X51&lt;0.13,"-",HLOOKUP(X51,Forinnstilling!$D$23:$R$24,2,TRUE)))</f>
        <v>8</v>
      </c>
      <c r="Z51" s="170" t="str">
        <f>IF(X51&gt;0.26,"-",IF(X51&lt;0.07,2,HLOOKUP(X51,Forinnstilling!$D$26:$R$27,2,TRUE)))</f>
        <v>-</v>
      </c>
      <c r="AA51" s="27"/>
      <c r="AB51" s="27"/>
      <c r="AC51" s="27"/>
      <c r="AD51" s="27"/>
      <c r="AE51" s="27"/>
      <c r="AF51" s="27"/>
      <c r="AG51" s="27"/>
      <c r="AH51" s="27"/>
    </row>
    <row r="52" spans="1:52" s="1" customFormat="1" x14ac:dyDescent="0.25">
      <c r="A52" s="79" t="s">
        <v>43</v>
      </c>
      <c r="B52" s="166"/>
      <c r="C52" s="167"/>
      <c r="D52" s="168"/>
      <c r="E52" s="167"/>
      <c r="F52" s="167"/>
      <c r="G52" s="166"/>
      <c r="H52" s="167"/>
      <c r="I52" s="168"/>
      <c r="J52" s="167"/>
      <c r="K52" s="167"/>
      <c r="L52" s="166"/>
      <c r="M52" s="167"/>
      <c r="N52" s="168"/>
      <c r="O52" s="167"/>
      <c r="P52" s="167"/>
      <c r="Q52" s="166"/>
      <c r="R52" s="167"/>
      <c r="S52" s="168"/>
      <c r="T52" s="167"/>
      <c r="U52" s="167"/>
      <c r="V52" s="166"/>
      <c r="W52" s="167"/>
      <c r="X52" s="168"/>
      <c r="Y52" s="167"/>
      <c r="Z52" s="167"/>
      <c r="AA52" s="27"/>
      <c r="AB52" s="27"/>
      <c r="AC52" s="27"/>
      <c r="AD52" s="27"/>
      <c r="AE52" s="27"/>
      <c r="AF52" s="27"/>
      <c r="AG52" s="27"/>
      <c r="AH52" s="27"/>
    </row>
    <row r="53" spans="1:52" s="1" customFormat="1" x14ac:dyDescent="0.25">
      <c r="A53" s="79" t="s">
        <v>42</v>
      </c>
      <c r="B53" s="166"/>
      <c r="C53" s="167"/>
      <c r="D53" s="168"/>
      <c r="E53" s="167"/>
      <c r="F53" s="167"/>
      <c r="G53" s="166"/>
      <c r="H53" s="167"/>
      <c r="I53" s="168"/>
      <c r="J53" s="167"/>
      <c r="K53" s="167"/>
      <c r="L53" s="166"/>
      <c r="M53" s="167"/>
      <c r="N53" s="168"/>
      <c r="O53" s="167"/>
      <c r="P53" s="167"/>
      <c r="Q53" s="166"/>
      <c r="R53" s="167"/>
      <c r="S53" s="168"/>
      <c r="T53" s="167"/>
      <c r="U53" s="167"/>
      <c r="V53" s="166"/>
      <c r="W53" s="167"/>
      <c r="X53" s="168"/>
      <c r="Y53" s="167"/>
      <c r="Z53" s="167"/>
      <c r="AA53" s="27"/>
      <c r="AB53" s="27"/>
      <c r="AC53" s="27"/>
      <c r="AD53" s="27"/>
      <c r="AE53" s="27"/>
      <c r="AF53" s="27"/>
      <c r="AG53" s="27"/>
      <c r="AH53" s="27"/>
    </row>
    <row r="54" spans="1:52" s="1" customFormat="1" x14ac:dyDescent="0.25">
      <c r="A54" s="165"/>
      <c r="B54" s="166"/>
      <c r="C54" s="167"/>
      <c r="D54" s="168"/>
      <c r="E54" s="167"/>
      <c r="F54" s="167"/>
      <c r="G54" s="166"/>
      <c r="H54" s="167"/>
      <c r="I54" s="168"/>
      <c r="J54" s="167"/>
      <c r="K54" s="167"/>
      <c r="L54" s="166"/>
      <c r="M54" s="167"/>
      <c r="N54" s="168"/>
      <c r="O54" s="167"/>
      <c r="P54" s="167"/>
      <c r="Q54" s="166"/>
      <c r="R54" s="167"/>
      <c r="S54" s="168"/>
      <c r="T54" s="167"/>
      <c r="U54" s="167"/>
      <c r="V54" s="166"/>
      <c r="W54" s="167"/>
      <c r="X54" s="168"/>
      <c r="Y54" s="167"/>
      <c r="Z54" s="167"/>
      <c r="AA54" s="27"/>
      <c r="AB54" s="27"/>
      <c r="AC54" s="27"/>
      <c r="AD54" s="27"/>
      <c r="AE54" s="27"/>
      <c r="AF54" s="27"/>
      <c r="AG54" s="27"/>
      <c r="AH54" s="27"/>
    </row>
    <row r="55" spans="1:52" ht="20.25" x14ac:dyDescent="0.3">
      <c r="Z55" s="78" t="s">
        <v>93</v>
      </c>
      <c r="AA55" s="78"/>
    </row>
    <row r="56" spans="1:52" ht="20.25" x14ac:dyDescent="0.3">
      <c r="Z56" s="78" t="s">
        <v>60</v>
      </c>
      <c r="AA56" s="78"/>
    </row>
    <row r="58" spans="1:52" x14ac:dyDescent="0.25">
      <c r="A58" s="76" t="s">
        <v>0</v>
      </c>
      <c r="B58" s="76"/>
      <c r="H58" s="77">
        <f>Inndata!$F$11</f>
        <v>75</v>
      </c>
      <c r="J58" s="77" t="s">
        <v>1</v>
      </c>
      <c r="K58" s="77"/>
      <c r="L58" s="77"/>
      <c r="N58" s="77"/>
      <c r="O58" s="77"/>
      <c r="P58" s="77"/>
      <c r="Q58" s="77"/>
    </row>
    <row r="59" spans="1:52" x14ac:dyDescent="0.25">
      <c r="A59" s="76" t="s">
        <v>2</v>
      </c>
      <c r="B59" s="76"/>
      <c r="C59" s="74"/>
      <c r="D59" s="75"/>
      <c r="E59" s="74"/>
      <c r="F59" s="74"/>
      <c r="G59" s="74"/>
      <c r="H59" s="77">
        <f>Inndata!$F$13</f>
        <v>65</v>
      </c>
      <c r="J59" s="77" t="s">
        <v>1</v>
      </c>
      <c r="K59" s="77"/>
      <c r="L59" s="77"/>
      <c r="N59" s="77"/>
      <c r="O59" s="77"/>
      <c r="P59" s="77"/>
      <c r="Q59" s="77"/>
      <c r="R59" s="74"/>
      <c r="S59" s="74"/>
      <c r="T59" s="74"/>
      <c r="U59" s="74"/>
      <c r="V59" s="74"/>
      <c r="W59" s="74"/>
      <c r="X59" s="74"/>
      <c r="Y59" s="74"/>
      <c r="Z59" s="74"/>
    </row>
    <row r="60" spans="1:52" x14ac:dyDescent="0.25">
      <c r="A60" s="76" t="s">
        <v>5</v>
      </c>
      <c r="B60" s="76"/>
      <c r="C60" s="74"/>
      <c r="D60" s="75"/>
      <c r="E60" s="74"/>
      <c r="F60" s="74"/>
      <c r="G60" s="74"/>
      <c r="H60" s="77">
        <f>Inndata!$F$15</f>
        <v>20</v>
      </c>
      <c r="J60" s="77" t="s">
        <v>1</v>
      </c>
      <c r="K60" s="77"/>
      <c r="L60" s="77"/>
      <c r="N60" s="77"/>
      <c r="O60" s="77"/>
      <c r="P60" s="77"/>
      <c r="Q60" s="77"/>
      <c r="R60" s="74"/>
      <c r="S60" s="74"/>
      <c r="T60" s="74"/>
      <c r="U60" s="74"/>
      <c r="V60" s="74"/>
      <c r="W60" s="74"/>
      <c r="X60" s="74"/>
      <c r="Y60" s="74"/>
      <c r="Z60" s="74"/>
    </row>
    <row r="61" spans="1:52" x14ac:dyDescent="0.25">
      <c r="A61" s="76" t="s">
        <v>58</v>
      </c>
      <c r="B61" s="76"/>
      <c r="C61" s="74"/>
      <c r="D61" s="75"/>
      <c r="E61" s="74"/>
      <c r="F61" s="74"/>
      <c r="G61" s="74"/>
      <c r="H61" s="77">
        <f>Inndata!$F$17</f>
        <v>10</v>
      </c>
      <c r="J61" s="77" t="s">
        <v>54</v>
      </c>
      <c r="K61" s="77"/>
      <c r="L61" s="77"/>
      <c r="N61" s="77"/>
      <c r="O61" s="77"/>
      <c r="P61" s="77"/>
      <c r="Q61" s="77"/>
      <c r="R61" s="74"/>
      <c r="S61" s="74"/>
      <c r="T61" s="74"/>
      <c r="U61" s="74"/>
      <c r="V61" s="74"/>
      <c r="W61" s="74"/>
      <c r="X61" s="74"/>
      <c r="Y61" s="74"/>
      <c r="Z61" s="74"/>
    </row>
    <row r="62" spans="1:52" x14ac:dyDescent="0.25">
      <c r="A62" s="6"/>
      <c r="B62" s="6"/>
      <c r="C62" s="6"/>
      <c r="D62" s="3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52" s="1" customFormat="1" x14ac:dyDescent="0.25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7"/>
      <c r="S63" s="168"/>
      <c r="T63" s="167"/>
      <c r="U63" s="167"/>
      <c r="V63" s="166"/>
      <c r="W63" s="167"/>
      <c r="X63" s="168"/>
      <c r="Y63" s="167"/>
      <c r="Z63" s="16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52" s="1" customFormat="1" x14ac:dyDescent="0.25">
      <c r="A64" s="172" t="s">
        <v>22</v>
      </c>
      <c r="B64" s="319">
        <v>400</v>
      </c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s="1" customFormat="1" x14ac:dyDescent="0.25">
      <c r="A65" s="173"/>
      <c r="B65" s="322" t="s">
        <v>27</v>
      </c>
      <c r="C65" s="322"/>
      <c r="D65" s="322"/>
      <c r="E65" s="322"/>
      <c r="F65" s="322"/>
      <c r="G65" s="321" t="s">
        <v>28</v>
      </c>
      <c r="H65" s="322"/>
      <c r="I65" s="322"/>
      <c r="J65" s="322"/>
      <c r="K65" s="322"/>
      <c r="L65" s="321">
        <v>12</v>
      </c>
      <c r="M65" s="322"/>
      <c r="N65" s="322"/>
      <c r="O65" s="322"/>
      <c r="P65" s="322"/>
      <c r="Q65" s="321">
        <v>22</v>
      </c>
      <c r="R65" s="322"/>
      <c r="S65" s="322"/>
      <c r="T65" s="322"/>
      <c r="U65" s="322"/>
      <c r="V65" s="323">
        <v>33</v>
      </c>
      <c r="W65" s="322"/>
      <c r="X65" s="322"/>
      <c r="Y65" s="322"/>
      <c r="Z65" s="322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</row>
    <row r="66" spans="1:52" s="1" customFormat="1" ht="22.5" x14ac:dyDescent="0.25">
      <c r="A66" s="163" t="s">
        <v>21</v>
      </c>
      <c r="B66" s="169" t="s">
        <v>23</v>
      </c>
      <c r="C66" s="169" t="s">
        <v>45</v>
      </c>
      <c r="D66" s="169" t="s">
        <v>55</v>
      </c>
      <c r="E66" s="169" t="s">
        <v>48</v>
      </c>
      <c r="F66" s="169" t="s">
        <v>51</v>
      </c>
      <c r="G66" s="174" t="s">
        <v>23</v>
      </c>
      <c r="H66" s="184" t="s">
        <v>45</v>
      </c>
      <c r="I66" s="184" t="s">
        <v>55</v>
      </c>
      <c r="J66" s="184" t="s">
        <v>48</v>
      </c>
      <c r="K66" s="169" t="s">
        <v>51</v>
      </c>
      <c r="L66" s="174" t="s">
        <v>23</v>
      </c>
      <c r="M66" s="184" t="s">
        <v>45</v>
      </c>
      <c r="N66" s="184" t="s">
        <v>55</v>
      </c>
      <c r="O66" s="184" t="s">
        <v>48</v>
      </c>
      <c r="P66" s="169" t="s">
        <v>51</v>
      </c>
      <c r="Q66" s="174" t="s">
        <v>23</v>
      </c>
      <c r="R66" s="184" t="s">
        <v>45</v>
      </c>
      <c r="S66" s="184" t="s">
        <v>55</v>
      </c>
      <c r="T66" s="184" t="s">
        <v>48</v>
      </c>
      <c r="U66" s="169" t="s">
        <v>51</v>
      </c>
      <c r="V66" s="185" t="s">
        <v>23</v>
      </c>
      <c r="W66" s="184" t="s">
        <v>45</v>
      </c>
      <c r="X66" s="184" t="s">
        <v>55</v>
      </c>
      <c r="Y66" s="184" t="s">
        <v>48</v>
      </c>
      <c r="Z66" s="169" t="s">
        <v>51</v>
      </c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</row>
    <row r="67" spans="1:52" s="1" customFormat="1" x14ac:dyDescent="0.25">
      <c r="A67" s="175">
        <v>400</v>
      </c>
      <c r="B67" s="176">
        <f>'Profil - Effekt'!Q12</f>
        <v>170</v>
      </c>
      <c r="C67" s="177">
        <f>'Profil - Effekt'!Q12/(4185*($H$4-$H$5))*3600</f>
        <v>14.623655913978494</v>
      </c>
      <c r="D67" s="178">
        <f>C67/SQRT(Data!$G$1)/100</f>
        <v>4.624406040676339E-2</v>
      </c>
      <c r="E67" s="177" t="str">
        <f>IF(D67&gt;0.75,8,IF(D67&lt;0.13,"-",HLOOKUP(D67,Forinnstilling!$D$23:$R$24,2,TRUE)))</f>
        <v>-</v>
      </c>
      <c r="F67" s="177">
        <f>IF(D67&gt;0.26,"-",IF(D67&lt;0.07,2,HLOOKUP(D67,Forinnstilling!$D$26:$R$27,2,TRUE)))</f>
        <v>2</v>
      </c>
      <c r="G67" s="179">
        <f>'Profil - Effekt'!R12</f>
        <v>278.79999999999995</v>
      </c>
      <c r="H67" s="177">
        <f>'Profil - Effekt'!R12/(4185*($H$4-$H$5))*3600</f>
        <v>23.982795698924726</v>
      </c>
      <c r="I67" s="178">
        <f>H67/SQRT(Data!$G$1)/100</f>
        <v>7.584025906709195E-2</v>
      </c>
      <c r="J67" s="177" t="str">
        <f>IF(I67&gt;0.75,8,IF(I67&lt;0.13,"-",HLOOKUP(I67,Forinnstilling!$D$23:$R$24,2,TRUE)))</f>
        <v>-</v>
      </c>
      <c r="K67" s="177">
        <f>IF(I67&gt;0.26,"-",IF(I67&lt;0.07,2,HLOOKUP(I67,Forinnstilling!$D$26:$R$27,2,TRUE)))</f>
        <v>2.5</v>
      </c>
      <c r="L67" s="179">
        <f>'Profil - Effekt'!S12</f>
        <v>357.6</v>
      </c>
      <c r="M67" s="177">
        <f>'Profil - Effekt'!S12/(4185*($H$4-$H$5))*3600</f>
        <v>30.761290322580646</v>
      </c>
      <c r="N67" s="178">
        <f>M67/SQRT(Data!$G$1)/100</f>
        <v>9.7275741185050529E-2</v>
      </c>
      <c r="O67" s="177" t="str">
        <f>IF(N67&gt;0.75,8,IF(N67&lt;0.13,"-",HLOOKUP(N67,Forinnstilling!$D$23:$R$24,2,TRUE)))</f>
        <v>-</v>
      </c>
      <c r="P67" s="177">
        <f>IF(N67&gt;0.26,"-",IF(N67&lt;0.07,2,HLOOKUP(N67,Forinnstilling!$D$26:$R$27,2,TRUE)))</f>
        <v>4</v>
      </c>
      <c r="Q67" s="179">
        <f>'Profil - Effekt'!T12</f>
        <v>482.8</v>
      </c>
      <c r="R67" s="177">
        <f>'Profil - Effekt'!T12/(4185*($H$4-$H$5))*3600</f>
        <v>41.531182795698925</v>
      </c>
      <c r="S67" s="178">
        <f>R67/SQRT(Data!$G$1)/100</f>
        <v>0.13133313155520804</v>
      </c>
      <c r="T67" s="177">
        <f>IF(S67&gt;0.75,8,IF(S67&lt;0.13,"-",HLOOKUP(S67,Forinnstilling!$D$23:$R$24,2,TRUE)))</f>
        <v>1</v>
      </c>
      <c r="U67" s="177">
        <f>IF(S67&gt;0.26,"-",IF(S67&lt;0.07,2,HLOOKUP(S67,Forinnstilling!$D$26:$R$27,2,TRUE)))</f>
        <v>5.5</v>
      </c>
      <c r="V67" s="186">
        <f>'Profil - Effekt'!U12</f>
        <v>653.20000000000005</v>
      </c>
      <c r="W67" s="177">
        <f>'Profil - Effekt'!U12/(4185*($H$4-$H$5))*3600</f>
        <v>56.189247311827963</v>
      </c>
      <c r="X67" s="178">
        <f>W67/SQRT(Data!$G$1)/100</f>
        <v>0.17768600151586975</v>
      </c>
      <c r="Y67" s="177">
        <f>IF(X67&gt;0.75,8,IF(X67&lt;0.13,"-",HLOOKUP(X67,Forinnstilling!$D$23:$R$24,2,TRUE)))</f>
        <v>1</v>
      </c>
      <c r="Z67" s="177">
        <f>IF(X67&gt;0.26,"-",IF(X67&lt;0.07,2,HLOOKUP(X67,Forinnstilling!$D$26:$R$27,2,TRUE)))</f>
        <v>6.5</v>
      </c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</row>
    <row r="68" spans="1:52" s="1" customFormat="1" x14ac:dyDescent="0.25">
      <c r="A68" s="175">
        <v>500</v>
      </c>
      <c r="B68" s="180">
        <f>'Profil - Effekt'!Q13</f>
        <v>212.5</v>
      </c>
      <c r="C68" s="181">
        <f>'Profil - Effekt'!Q13/(4185*($H$4-$H$5))*3600</f>
        <v>18.279569892473116</v>
      </c>
      <c r="D68" s="182">
        <f>C68/SQRT(Data!$G$1)/100</f>
        <v>5.7805075508454234E-2</v>
      </c>
      <c r="E68" s="181" t="str">
        <f>IF(D68&gt;0.75,8,IF(D68&lt;0.13,"-",HLOOKUP(D68,Forinnstilling!$D$23:$R$24,2,TRUE)))</f>
        <v>-</v>
      </c>
      <c r="F68" s="181">
        <f>IF(D68&gt;0.26,"-",IF(D68&lt;0.07,2,HLOOKUP(D68,Forinnstilling!$D$26:$R$27,2,TRUE)))</f>
        <v>2</v>
      </c>
      <c r="G68" s="183">
        <f>'Profil - Effekt'!R13</f>
        <v>348.5</v>
      </c>
      <c r="H68" s="181">
        <f>'Profil - Effekt'!R13/(4185*($H$4-$H$5))*3600</f>
        <v>29.978494623655912</v>
      </c>
      <c r="I68" s="182">
        <f>H68/SQRT(Data!$G$1)/100</f>
        <v>9.4800323833864955E-2</v>
      </c>
      <c r="J68" s="181" t="str">
        <f>IF(I68&gt;0.75,8,IF(I68&lt;0.13,"-",HLOOKUP(I68,Forinnstilling!$D$23:$R$24,2,TRUE)))</f>
        <v>-</v>
      </c>
      <c r="K68" s="181">
        <f>IF(I68&gt;0.26,"-",IF(I68&lt;0.07,2,HLOOKUP(I68,Forinnstilling!$D$26:$R$27,2,TRUE)))</f>
        <v>4</v>
      </c>
      <c r="L68" s="183">
        <f>'Profil - Effekt'!S13</f>
        <v>447</v>
      </c>
      <c r="M68" s="181">
        <f>'Profil - Effekt'!S13/(4185*($H$4-$H$5))*3600</f>
        <v>38.451612903225808</v>
      </c>
      <c r="N68" s="182">
        <f>M68/SQRT(Data!$G$1)/100</f>
        <v>0.12159467648131317</v>
      </c>
      <c r="O68" s="181" t="str">
        <f>IF(N68&gt;0.75,8,IF(N68&lt;0.13,"-",HLOOKUP(N68,Forinnstilling!$D$23:$R$24,2,TRUE)))</f>
        <v>-</v>
      </c>
      <c r="P68" s="181">
        <f>IF(N68&gt;0.26,"-",IF(N68&lt;0.07,2,HLOOKUP(N68,Forinnstilling!$D$26:$R$27,2,TRUE)))</f>
        <v>5</v>
      </c>
      <c r="Q68" s="183">
        <f>'Profil - Effekt'!T13</f>
        <v>603.5</v>
      </c>
      <c r="R68" s="181">
        <f>'Profil - Effekt'!T13/(4185*($H$4-$H$5))*3600</f>
        <v>51.913978494623656</v>
      </c>
      <c r="S68" s="182">
        <f>R68/SQRT(Data!$G$1)/100</f>
        <v>0.16416641444401006</v>
      </c>
      <c r="T68" s="181">
        <f>IF(S68&gt;0.75,8,IF(S68&lt;0.13,"-",HLOOKUP(S68,Forinnstilling!$D$23:$R$24,2,TRUE)))</f>
        <v>1</v>
      </c>
      <c r="U68" s="181">
        <f>IF(S68&gt;0.26,"-",IF(S68&lt;0.07,2,HLOOKUP(S68,Forinnstilling!$D$26:$R$27,2,TRUE)))</f>
        <v>6</v>
      </c>
      <c r="V68" s="187">
        <f>'Profil - Effekt'!U13</f>
        <v>816.5</v>
      </c>
      <c r="W68" s="181">
        <f>'Profil - Effekt'!U13/(4185*($H$4-$H$5))*3600</f>
        <v>70.236559139784944</v>
      </c>
      <c r="X68" s="182">
        <f>W68/SQRT(Data!$G$1)/100</f>
        <v>0.22210750189483711</v>
      </c>
      <c r="Y68" s="181">
        <f>IF(X68&gt;0.75,8,IF(X68&lt;0.13,"-",HLOOKUP(X68,Forinnstilling!$D$23:$R$24,2,TRUE)))</f>
        <v>2</v>
      </c>
      <c r="Z68" s="181">
        <f>IF(X68&gt;0.26,"-",IF(X68&lt;0.07,2,HLOOKUP(X68,Forinnstilling!$D$26:$R$27,2,TRUE)))</f>
        <v>7.5</v>
      </c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2" s="1" customFormat="1" x14ac:dyDescent="0.25">
      <c r="A69" s="175">
        <v>600</v>
      </c>
      <c r="B69" s="176">
        <f>'Profil - Effekt'!Q14</f>
        <v>255</v>
      </c>
      <c r="C69" s="177">
        <f>'Profil - Effekt'!Q14/(4185*($H$4-$H$5))*3600</f>
        <v>21.935483870967744</v>
      </c>
      <c r="D69" s="178">
        <f>C69/SQRT(Data!$G$1)/100</f>
        <v>6.9366090610145092E-2</v>
      </c>
      <c r="E69" s="177" t="str">
        <f>IF(D69&gt;0.75,8,IF(D69&lt;0.13,"-",HLOOKUP(D69,Forinnstilling!$D$23:$R$24,2,TRUE)))</f>
        <v>-</v>
      </c>
      <c r="F69" s="177">
        <f>IF(D69&gt;0.26,"-",IF(D69&lt;0.07,2,HLOOKUP(D69,Forinnstilling!$D$26:$R$27,2,TRUE)))</f>
        <v>2</v>
      </c>
      <c r="G69" s="179">
        <f>'Profil - Effekt'!R14</f>
        <v>418.2</v>
      </c>
      <c r="H69" s="177">
        <f>'Profil - Effekt'!R14/(4185*($H$4-$H$5))*3600</f>
        <v>35.974193548387099</v>
      </c>
      <c r="I69" s="178">
        <f>H69/SQRT(Data!$G$1)/100</f>
        <v>0.11376038860063796</v>
      </c>
      <c r="J69" s="177" t="str">
        <f>IF(I69&gt;0.75,8,IF(I69&lt;0.13,"-",HLOOKUP(I69,Forinnstilling!$D$23:$R$24,2,TRUE)))</f>
        <v>-</v>
      </c>
      <c r="K69" s="177">
        <f>IF(I69&gt;0.26,"-",IF(I69&lt;0.07,2,HLOOKUP(I69,Forinnstilling!$D$26:$R$27,2,TRUE)))</f>
        <v>5</v>
      </c>
      <c r="L69" s="179">
        <f>'Profil - Effekt'!S14</f>
        <v>536.4</v>
      </c>
      <c r="M69" s="177">
        <f>'Profil - Effekt'!S14/(4185*($H$4-$H$5))*3600</f>
        <v>46.141935483870967</v>
      </c>
      <c r="N69" s="178">
        <f>M69/SQRT(Data!$G$1)/100</f>
        <v>0.14591361177757578</v>
      </c>
      <c r="O69" s="177">
        <f>IF(N69&gt;0.75,8,IF(N69&lt;0.13,"-",HLOOKUP(N69,Forinnstilling!$D$23:$R$24,2,TRUE)))</f>
        <v>1</v>
      </c>
      <c r="P69" s="177">
        <f>IF(N69&gt;0.26,"-",IF(N69&lt;0.07,2,HLOOKUP(N69,Forinnstilling!$D$26:$R$27,2,TRUE)))</f>
        <v>5.5</v>
      </c>
      <c r="Q69" s="179">
        <f>'Profil - Effekt'!T14</f>
        <v>724.2</v>
      </c>
      <c r="R69" s="177">
        <f>'Profil - Effekt'!T14/(4185*($H$4-$H$5))*3600</f>
        <v>62.296774193548387</v>
      </c>
      <c r="S69" s="178">
        <f>R69/SQRT(Data!$G$1)/100</f>
        <v>0.19699969733281208</v>
      </c>
      <c r="T69" s="177">
        <f>IF(S69&gt;0.75,8,IF(S69&lt;0.13,"-",HLOOKUP(S69,Forinnstilling!$D$23:$R$24,2,TRUE)))</f>
        <v>1.5</v>
      </c>
      <c r="U69" s="177">
        <f>IF(S69&gt;0.26,"-",IF(S69&lt;0.07,2,HLOOKUP(S69,Forinnstilling!$D$26:$R$27,2,TRUE)))</f>
        <v>7</v>
      </c>
      <c r="V69" s="186">
        <f>'Profil - Effekt'!U14</f>
        <v>979.8</v>
      </c>
      <c r="W69" s="177">
        <f>'Profil - Effekt'!U14/(4185*($H$4-$H$5))*3600</f>
        <v>84.283870967741933</v>
      </c>
      <c r="X69" s="178">
        <f>W69/SQRT(Data!$G$1)/100</f>
        <v>0.26652900227380455</v>
      </c>
      <c r="Y69" s="177">
        <f>IF(X69&gt;0.75,8,IF(X69&lt;0.13,"-",HLOOKUP(X69,Forinnstilling!$D$23:$R$24,2,TRUE)))</f>
        <v>2</v>
      </c>
      <c r="Z69" s="177" t="str">
        <f>IF(X69&gt;0.26,"-",IF(X69&lt;0.07,2,HLOOKUP(X69,Forinnstilling!$D$26:$R$27,2,TRUE)))</f>
        <v>-</v>
      </c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</row>
    <row r="70" spans="1:52" s="1" customFormat="1" x14ac:dyDescent="0.25">
      <c r="A70" s="175">
        <v>700</v>
      </c>
      <c r="B70" s="180">
        <f>'Profil - Effekt'!Q15</f>
        <v>297.5</v>
      </c>
      <c r="C70" s="181">
        <f>'Profil - Effekt'!Q15/(4185*($H$4-$H$5))*3600</f>
        <v>25.591397849462368</v>
      </c>
      <c r="D70" s="182">
        <f>C70/SQRT(Data!$G$1)/100</f>
        <v>8.092710571183595E-2</v>
      </c>
      <c r="E70" s="181" t="str">
        <f>IF(D70&gt;0.75,8,IF(D70&lt;0.13,"-",HLOOKUP(D70,Forinnstilling!$D$23:$R$24,2,TRUE)))</f>
        <v>-</v>
      </c>
      <c r="F70" s="181">
        <f>IF(D70&gt;0.26,"-",IF(D70&lt;0.07,2,HLOOKUP(D70,Forinnstilling!$D$26:$R$27,2,TRUE)))</f>
        <v>3.5</v>
      </c>
      <c r="G70" s="183">
        <f>'Profil - Effekt'!R15</f>
        <v>487.9</v>
      </c>
      <c r="H70" s="181">
        <f>'Profil - Effekt'!R15/(4185*($H$4-$H$5))*3600</f>
        <v>41.969892473118279</v>
      </c>
      <c r="I70" s="182">
        <f>H70/SQRT(Data!$G$1)/100</f>
        <v>0.13272045336741095</v>
      </c>
      <c r="J70" s="181">
        <f>IF(I70&gt;0.75,8,IF(I70&lt;0.13,"-",HLOOKUP(I70,Forinnstilling!$D$23:$R$24,2,TRUE)))</f>
        <v>1</v>
      </c>
      <c r="K70" s="181">
        <f>IF(I70&gt;0.26,"-",IF(I70&lt;0.07,2,HLOOKUP(I70,Forinnstilling!$D$26:$R$27,2,TRUE)))</f>
        <v>5.5</v>
      </c>
      <c r="L70" s="183">
        <f>'Profil - Effekt'!S15</f>
        <v>625.80000000000007</v>
      </c>
      <c r="M70" s="181">
        <f>'Profil - Effekt'!S15/(4185*($H$4-$H$5))*3600</f>
        <v>53.832258064516132</v>
      </c>
      <c r="N70" s="182">
        <f>M70/SQRT(Data!$G$1)/100</f>
        <v>0.17023254707383842</v>
      </c>
      <c r="O70" s="181">
        <f>IF(N70&gt;0.75,8,IF(N70&lt;0.13,"-",HLOOKUP(N70,Forinnstilling!$D$23:$R$24,2,TRUE)))</f>
        <v>1</v>
      </c>
      <c r="P70" s="181">
        <f>IF(N70&gt;0.26,"-",IF(N70&lt;0.07,2,HLOOKUP(N70,Forinnstilling!$D$26:$R$27,2,TRUE)))</f>
        <v>6.5</v>
      </c>
      <c r="Q70" s="183">
        <f>'Profil - Effekt'!T15</f>
        <v>844.90000000000009</v>
      </c>
      <c r="R70" s="181">
        <f>'Profil - Effekt'!T15/(4185*($H$4-$H$5))*3600</f>
        <v>72.679569892473125</v>
      </c>
      <c r="S70" s="182">
        <f>R70/SQRT(Data!$G$1)/100</f>
        <v>0.22983298022161411</v>
      </c>
      <c r="T70" s="181">
        <f>IF(S70&gt;0.75,8,IF(S70&lt;0.13,"-",HLOOKUP(S70,Forinnstilling!$D$23:$R$24,2,TRUE)))</f>
        <v>2</v>
      </c>
      <c r="U70" s="181">
        <f>IF(S70&gt;0.26,"-",IF(S70&lt;0.07,2,HLOOKUP(S70,Forinnstilling!$D$26:$R$27,2,TRUE)))</f>
        <v>7.5</v>
      </c>
      <c r="V70" s="187">
        <f>'Profil - Effekt'!U15</f>
        <v>1143.0999999999999</v>
      </c>
      <c r="W70" s="181">
        <f>'Profil - Effekt'!U15/(4185*($H$4-$H$5))*3600</f>
        <v>98.331182795698922</v>
      </c>
      <c r="X70" s="182">
        <f>W70/SQRT(Data!$G$1)/100</f>
        <v>0.31095050265277197</v>
      </c>
      <c r="Y70" s="181">
        <f>IF(X70&gt;0.75,8,IF(X70&lt;0.13,"-",HLOOKUP(X70,Forinnstilling!$D$23:$R$24,2,TRUE)))</f>
        <v>3</v>
      </c>
      <c r="Z70" s="181" t="str">
        <f>IF(X70&gt;0.26,"-",IF(X70&lt;0.07,2,HLOOKUP(X70,Forinnstilling!$D$26:$R$27,2,TRUE)))</f>
        <v>-</v>
      </c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</row>
    <row r="71" spans="1:52" s="1" customFormat="1" x14ac:dyDescent="0.25">
      <c r="A71" s="175">
        <v>800</v>
      </c>
      <c r="B71" s="176">
        <f>'Profil - Effekt'!Q16</f>
        <v>340</v>
      </c>
      <c r="C71" s="177">
        <f>'Profil - Effekt'!Q16/(4185*($H$4-$H$5))*3600</f>
        <v>29.247311827956988</v>
      </c>
      <c r="D71" s="178">
        <f>C71/SQRT(Data!$G$1)/100</f>
        <v>9.2488120813526781E-2</v>
      </c>
      <c r="E71" s="177" t="str">
        <f>IF(D71&gt;0.75,8,IF(D71&lt;0.13,"-",HLOOKUP(D71,Forinnstilling!$D$23:$R$24,2,TRUE)))</f>
        <v>-</v>
      </c>
      <c r="F71" s="177">
        <f>IF(D71&gt;0.26,"-",IF(D71&lt;0.07,2,HLOOKUP(D71,Forinnstilling!$D$26:$R$27,2,TRUE)))</f>
        <v>4</v>
      </c>
      <c r="G71" s="179">
        <f>'Profil - Effekt'!R16</f>
        <v>557.59999999999991</v>
      </c>
      <c r="H71" s="177">
        <f>'Profil - Effekt'!R16/(4185*($H$4-$H$5))*3600</f>
        <v>47.965591397849451</v>
      </c>
      <c r="I71" s="178">
        <f>H71/SQRT(Data!$G$1)/100</f>
        <v>0.1516805181341839</v>
      </c>
      <c r="J71" s="177">
        <f>IF(I71&gt;0.75,8,IF(I71&lt;0.13,"-",HLOOKUP(I71,Forinnstilling!$D$23:$R$24,2,TRUE)))</f>
        <v>1</v>
      </c>
      <c r="K71" s="177">
        <f>IF(I71&gt;0.26,"-",IF(I71&lt;0.07,2,HLOOKUP(I71,Forinnstilling!$D$26:$R$27,2,TRUE)))</f>
        <v>6</v>
      </c>
      <c r="L71" s="179">
        <f>'Profil - Effekt'!S16</f>
        <v>715.2</v>
      </c>
      <c r="M71" s="177">
        <f>'Profil - Effekt'!S16/(4185*($H$4-$H$5))*3600</f>
        <v>61.522580645161291</v>
      </c>
      <c r="N71" s="178">
        <f>M71/SQRT(Data!$G$1)/100</f>
        <v>0.19455148237010106</v>
      </c>
      <c r="O71" s="177">
        <f>IF(N71&gt;0.75,8,IF(N71&lt;0.13,"-",HLOOKUP(N71,Forinnstilling!$D$23:$R$24,2,TRUE)))</f>
        <v>1.5</v>
      </c>
      <c r="P71" s="177">
        <f>IF(N71&gt;0.26,"-",IF(N71&lt;0.07,2,HLOOKUP(N71,Forinnstilling!$D$26:$R$27,2,TRUE)))</f>
        <v>7</v>
      </c>
      <c r="Q71" s="179">
        <f>'Profil - Effekt'!T16</f>
        <v>965.6</v>
      </c>
      <c r="R71" s="177">
        <f>'Profil - Effekt'!T16/(4185*($H$4-$H$5))*3600</f>
        <v>83.06236559139785</v>
      </c>
      <c r="S71" s="178">
        <f>R71/SQRT(Data!$G$1)/100</f>
        <v>0.26266626311041608</v>
      </c>
      <c r="T71" s="177">
        <f>IF(S71&gt;0.75,8,IF(S71&lt;0.13,"-",HLOOKUP(S71,Forinnstilling!$D$23:$R$24,2,TRUE)))</f>
        <v>2</v>
      </c>
      <c r="U71" s="177" t="str">
        <f>IF(S71&gt;0.26,"-",IF(S71&lt;0.07,2,HLOOKUP(S71,Forinnstilling!$D$26:$R$27,2,TRUE)))</f>
        <v>-</v>
      </c>
      <c r="V71" s="186">
        <f>'Profil - Effekt'!U16</f>
        <v>1306.4000000000001</v>
      </c>
      <c r="W71" s="177">
        <f>'Profil - Effekt'!U16/(4185*($H$4-$H$5))*3600</f>
        <v>112.37849462365593</v>
      </c>
      <c r="X71" s="178">
        <f>W71/SQRT(Data!$G$1)/100</f>
        <v>0.35537200303173949</v>
      </c>
      <c r="Y71" s="177">
        <f>IF(X71&gt;0.75,8,IF(X71&lt;0.13,"-",HLOOKUP(X71,Forinnstilling!$D$23:$R$24,2,TRUE)))</f>
        <v>3.5</v>
      </c>
      <c r="Z71" s="177" t="str">
        <f>IF(X71&gt;0.26,"-",IF(X71&lt;0.07,2,HLOOKUP(X71,Forinnstilling!$D$26:$R$27,2,TRUE)))</f>
        <v>-</v>
      </c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</row>
    <row r="72" spans="1:52" s="1" customFormat="1" x14ac:dyDescent="0.25">
      <c r="A72" s="175">
        <v>900</v>
      </c>
      <c r="B72" s="180">
        <f>'Profil - Effekt'!Q17</f>
        <v>382.5</v>
      </c>
      <c r="C72" s="181">
        <f>'Profil - Effekt'!Q17/(4185*($H$4-$H$5))*3600</f>
        <v>32.903225806451616</v>
      </c>
      <c r="D72" s="182">
        <f>C72/SQRT(Data!$G$1)/100</f>
        <v>0.10404913591521764</v>
      </c>
      <c r="E72" s="181" t="str">
        <f>IF(D72&gt;0.75,8,IF(D72&lt;0.13,"-",HLOOKUP(D72,Forinnstilling!$D$23:$R$24,2,TRUE)))</f>
        <v>-</v>
      </c>
      <c r="F72" s="181">
        <f>IF(D72&gt;0.26,"-",IF(D72&lt;0.07,2,HLOOKUP(D72,Forinnstilling!$D$26:$R$27,2,TRUE)))</f>
        <v>4.5</v>
      </c>
      <c r="G72" s="183">
        <f>'Profil - Effekt'!R17</f>
        <v>627.29999999999995</v>
      </c>
      <c r="H72" s="181">
        <f>'Profil - Effekt'!R17/(4185*($H$4-$H$5))*3600</f>
        <v>53.961290322580645</v>
      </c>
      <c r="I72" s="182">
        <f>H72/SQRT(Data!$G$1)/100</f>
        <v>0.17064058290095691</v>
      </c>
      <c r="J72" s="181">
        <f>IF(I72&gt;0.75,8,IF(I72&lt;0.13,"-",HLOOKUP(I72,Forinnstilling!$D$23:$R$24,2,TRUE)))</f>
        <v>1</v>
      </c>
      <c r="K72" s="181">
        <f>IF(I72&gt;0.26,"-",IF(I72&lt;0.07,2,HLOOKUP(I72,Forinnstilling!$D$26:$R$27,2,TRUE)))</f>
        <v>6.5</v>
      </c>
      <c r="L72" s="183">
        <f>'Profil - Effekt'!S17</f>
        <v>804.6</v>
      </c>
      <c r="M72" s="181">
        <f>'Profil - Effekt'!S17/(4185*($H$4-$H$5))*3600</f>
        <v>69.212903225806457</v>
      </c>
      <c r="N72" s="182">
        <f>M72/SQRT(Data!$G$1)/100</f>
        <v>0.2188704176663637</v>
      </c>
      <c r="O72" s="181">
        <f>IF(N72&gt;0.75,8,IF(N72&lt;0.13,"-",HLOOKUP(N72,Forinnstilling!$D$23:$R$24,2,TRUE)))</f>
        <v>1.5</v>
      </c>
      <c r="P72" s="181">
        <f>IF(N72&gt;0.26,"-",IF(N72&lt;0.07,2,HLOOKUP(N72,Forinnstilling!$D$26:$R$27,2,TRUE)))</f>
        <v>7</v>
      </c>
      <c r="Q72" s="183">
        <f>'Profil - Effekt'!T17</f>
        <v>1086.3</v>
      </c>
      <c r="R72" s="181">
        <f>'Profil - Effekt'!T17/(4185*($H$4-$H$5))*3600</f>
        <v>93.445161290322574</v>
      </c>
      <c r="S72" s="182">
        <f>R72/SQRT(Data!$G$1)/100</f>
        <v>0.29549954599921807</v>
      </c>
      <c r="T72" s="181">
        <f>IF(S72&gt;0.75,8,IF(S72&lt;0.13,"-",HLOOKUP(S72,Forinnstilling!$D$23:$R$24,2,TRUE)))</f>
        <v>2.5</v>
      </c>
      <c r="U72" s="181" t="str">
        <f>IF(S72&gt;0.26,"-",IF(S72&lt;0.07,2,HLOOKUP(S72,Forinnstilling!$D$26:$R$27,2,TRUE)))</f>
        <v>-</v>
      </c>
      <c r="V72" s="187">
        <f>'Profil - Effekt'!U17</f>
        <v>1469.7</v>
      </c>
      <c r="W72" s="181">
        <f>'Profil - Effekt'!U17/(4185*($H$4-$H$5))*3600</f>
        <v>126.42580645161291</v>
      </c>
      <c r="X72" s="182">
        <f>W72/SQRT(Data!$G$1)/100</f>
        <v>0.39979350341070685</v>
      </c>
      <c r="Y72" s="181">
        <f>IF(X72&gt;0.75,8,IF(X72&lt;0.13,"-",HLOOKUP(X72,Forinnstilling!$D$23:$R$24,2,TRUE)))</f>
        <v>4</v>
      </c>
      <c r="Z72" s="181" t="str">
        <f>IF(X72&gt;0.26,"-",IF(X72&lt;0.07,2,HLOOKUP(X72,Forinnstilling!$D$26:$R$27,2,TRUE)))</f>
        <v>-</v>
      </c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</row>
    <row r="73" spans="1:52" s="1" customFormat="1" x14ac:dyDescent="0.25">
      <c r="A73" s="175">
        <v>1000</v>
      </c>
      <c r="B73" s="176">
        <f>'Profil - Effekt'!Q18</f>
        <v>425</v>
      </c>
      <c r="C73" s="177">
        <f>'Profil - Effekt'!Q18/(4185*($H$4-$H$5))*3600</f>
        <v>36.559139784946233</v>
      </c>
      <c r="D73" s="178">
        <f>C73/SQRT(Data!$G$1)/100</f>
        <v>0.11561015101690847</v>
      </c>
      <c r="E73" s="177" t="str">
        <f>IF(D73&gt;0.75,8,IF(D73&lt;0.13,"-",HLOOKUP(D73,Forinnstilling!$D$23:$R$24,2,TRUE)))</f>
        <v>-</v>
      </c>
      <c r="F73" s="177">
        <f>IF(D73&gt;0.26,"-",IF(D73&lt;0.07,2,HLOOKUP(D73,Forinnstilling!$D$26:$R$27,2,TRUE)))</f>
        <v>5</v>
      </c>
      <c r="G73" s="179">
        <f>'Profil - Effekt'!R18</f>
        <v>697</v>
      </c>
      <c r="H73" s="177">
        <f>'Profil - Effekt'!R18/(4185*($H$4-$H$5))*3600</f>
        <v>59.956989247311824</v>
      </c>
      <c r="I73" s="178">
        <f>H73/SQRT(Data!$G$1)/100</f>
        <v>0.18960064766772991</v>
      </c>
      <c r="J73" s="177">
        <f>IF(I73&gt;0.75,8,IF(I73&lt;0.13,"-",HLOOKUP(I73,Forinnstilling!$D$23:$R$24,2,TRUE)))</f>
        <v>1.5</v>
      </c>
      <c r="K73" s="177">
        <f>IF(I73&gt;0.26,"-",IF(I73&lt;0.07,2,HLOOKUP(I73,Forinnstilling!$D$26:$R$27,2,TRUE)))</f>
        <v>7</v>
      </c>
      <c r="L73" s="179">
        <f>'Profil - Effekt'!S18</f>
        <v>894</v>
      </c>
      <c r="M73" s="177">
        <f>'Profil - Effekt'!S18/(4185*($H$4-$H$5))*3600</f>
        <v>76.903225806451616</v>
      </c>
      <c r="N73" s="178">
        <f>M73/SQRT(Data!$G$1)/100</f>
        <v>0.24318935296262634</v>
      </c>
      <c r="O73" s="177">
        <f>IF(N73&gt;0.75,8,IF(N73&lt;0.13,"-",HLOOKUP(N73,Forinnstilling!$D$23:$R$24,2,TRUE)))</f>
        <v>2</v>
      </c>
      <c r="P73" s="177">
        <f>IF(N73&gt;0.26,"-",IF(N73&lt;0.07,2,HLOOKUP(N73,Forinnstilling!$D$26:$R$27,2,TRUE)))</f>
        <v>7.5</v>
      </c>
      <c r="Q73" s="179">
        <f>'Profil - Effekt'!T18</f>
        <v>1207</v>
      </c>
      <c r="R73" s="177">
        <f>'Profil - Effekt'!T18/(4185*($H$4-$H$5))*3600</f>
        <v>103.82795698924731</v>
      </c>
      <c r="S73" s="178">
        <f>R73/SQRT(Data!$G$1)/100</f>
        <v>0.32833282888802012</v>
      </c>
      <c r="T73" s="177">
        <f>IF(S73&gt;0.75,8,IF(S73&lt;0.13,"-",HLOOKUP(S73,Forinnstilling!$D$23:$R$24,2,TRUE)))</f>
        <v>3</v>
      </c>
      <c r="U73" s="177" t="str">
        <f>IF(S73&gt;0.26,"-",IF(S73&lt;0.07,2,HLOOKUP(S73,Forinnstilling!$D$26:$R$27,2,TRUE)))</f>
        <v>-</v>
      </c>
      <c r="V73" s="186">
        <f>'Profil - Effekt'!U18</f>
        <v>1633</v>
      </c>
      <c r="W73" s="177">
        <f>'Profil - Effekt'!U18/(4185*($H$4-$H$5))*3600</f>
        <v>140.47311827956989</v>
      </c>
      <c r="X73" s="178">
        <f>W73/SQRT(Data!$G$1)/100</f>
        <v>0.44421500378967421</v>
      </c>
      <c r="Y73" s="177">
        <f>IF(X73&gt;0.75,8,IF(X73&lt;0.13,"-",HLOOKUP(X73,Forinnstilling!$D$23:$R$24,2,TRUE)))</f>
        <v>4.5</v>
      </c>
      <c r="Z73" s="177" t="str">
        <f>IF(X73&gt;0.26,"-",IF(X73&lt;0.07,2,HLOOKUP(X73,Forinnstilling!$D$26:$R$27,2,TRUE)))</f>
        <v>-</v>
      </c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</row>
    <row r="74" spans="1:52" s="1" customFormat="1" x14ac:dyDescent="0.25">
      <c r="A74" s="175">
        <v>1100</v>
      </c>
      <c r="B74" s="180">
        <f>'Profil - Effekt'!Q19</f>
        <v>467.5</v>
      </c>
      <c r="C74" s="181">
        <f>'Profil - Effekt'!Q19/(4185*($H$4-$H$5))*3600</f>
        <v>40.215053763440864</v>
      </c>
      <c r="D74" s="182">
        <f>C74/SQRT(Data!$G$1)/100</f>
        <v>0.12717116611859935</v>
      </c>
      <c r="E74" s="181" t="str">
        <f>IF(D74&gt;0.75,8,IF(D74&lt;0.13,"-",HLOOKUP(D74,Forinnstilling!$D$23:$R$24,2,TRUE)))</f>
        <v>-</v>
      </c>
      <c r="F74" s="181">
        <f>IF(D74&gt;0.26,"-",IF(D74&lt;0.07,2,HLOOKUP(D74,Forinnstilling!$D$26:$R$27,2,TRUE)))</f>
        <v>5</v>
      </c>
      <c r="G74" s="183">
        <f>'Profil - Effekt'!R19</f>
        <v>766.69999999999993</v>
      </c>
      <c r="H74" s="181">
        <f>'Profil - Effekt'!R19/(4185*($H$4-$H$5))*3600</f>
        <v>65.952688172042997</v>
      </c>
      <c r="I74" s="182">
        <f>H74/SQRT(Data!$G$1)/100</f>
        <v>0.20856071243450289</v>
      </c>
      <c r="J74" s="181">
        <f>IF(I74&gt;0.75,8,IF(I74&lt;0.13,"-",HLOOKUP(I74,Forinnstilling!$D$23:$R$24,2,TRUE)))</f>
        <v>1.5</v>
      </c>
      <c r="K74" s="181">
        <f>IF(I74&gt;0.26,"-",IF(I74&lt;0.07,2,HLOOKUP(I74,Forinnstilling!$D$26:$R$27,2,TRUE)))</f>
        <v>7</v>
      </c>
      <c r="L74" s="183">
        <f>'Profil - Effekt'!S19</f>
        <v>983.4</v>
      </c>
      <c r="M74" s="181">
        <f>'Profil - Effekt'!S19/(4185*($H$4-$H$5))*3600</f>
        <v>84.593548387096774</v>
      </c>
      <c r="N74" s="182">
        <f>M74/SQRT(Data!$G$1)/100</f>
        <v>0.26750828825888895</v>
      </c>
      <c r="O74" s="181">
        <f>IF(N74&gt;0.75,8,IF(N74&lt;0.13,"-",HLOOKUP(N74,Forinnstilling!$D$23:$R$24,2,TRUE)))</f>
        <v>2</v>
      </c>
      <c r="P74" s="181" t="str">
        <f>IF(N74&gt;0.26,"-",IF(N74&lt;0.07,2,HLOOKUP(N74,Forinnstilling!$D$26:$R$27,2,TRUE)))</f>
        <v>-</v>
      </c>
      <c r="Q74" s="183">
        <f>'Profil - Effekt'!T19</f>
        <v>1327.7</v>
      </c>
      <c r="R74" s="181">
        <f>'Profil - Effekt'!T19/(4185*($H$4-$H$5))*3600</f>
        <v>114.21075268817205</v>
      </c>
      <c r="S74" s="182">
        <f>R74/SQRT(Data!$G$1)/100</f>
        <v>0.36116611177682217</v>
      </c>
      <c r="T74" s="181">
        <f>IF(S74&gt;0.75,8,IF(S74&lt;0.13,"-",HLOOKUP(S74,Forinnstilling!$D$23:$R$24,2,TRUE)))</f>
        <v>3.5</v>
      </c>
      <c r="U74" s="181" t="str">
        <f>IF(S74&gt;0.26,"-",IF(S74&lt;0.07,2,HLOOKUP(S74,Forinnstilling!$D$26:$R$27,2,TRUE)))</f>
        <v>-</v>
      </c>
      <c r="V74" s="187">
        <f>'Profil - Effekt'!U19</f>
        <v>1796.3</v>
      </c>
      <c r="W74" s="181">
        <f>'Profil - Effekt'!U19/(4185*($H$4-$H$5))*3600</f>
        <v>154.52043010752686</v>
      </c>
      <c r="X74" s="182">
        <f>W74/SQRT(Data!$G$1)/100</f>
        <v>0.48863650416864163</v>
      </c>
      <c r="Y74" s="181">
        <f>IF(X74&gt;0.75,8,IF(X74&lt;0.13,"-",HLOOKUP(X74,Forinnstilling!$D$23:$R$24,2,TRUE)))</f>
        <v>5</v>
      </c>
      <c r="Z74" s="181" t="str">
        <f>IF(X74&gt;0.26,"-",IF(X74&lt;0.07,2,HLOOKUP(X74,Forinnstilling!$D$26:$R$27,2,TRUE)))</f>
        <v>-</v>
      </c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2" s="1" customFormat="1" x14ac:dyDescent="0.25">
      <c r="A75" s="175">
        <v>1200</v>
      </c>
      <c r="B75" s="176">
        <f>'Profil - Effekt'!Q20</f>
        <v>510</v>
      </c>
      <c r="C75" s="177">
        <f>'Profil - Effekt'!Q20/(4185*($H$4-$H$5))*3600</f>
        <v>43.870967741935488</v>
      </c>
      <c r="D75" s="178">
        <f>C75/SQRT(Data!$G$1)/100</f>
        <v>0.13873218122029018</v>
      </c>
      <c r="E75" s="177">
        <f>IF(D75&gt;0.75,8,IF(D75&lt;0.13,"-",HLOOKUP(D75,Forinnstilling!$D$23:$R$24,2,TRUE)))</f>
        <v>1</v>
      </c>
      <c r="F75" s="177">
        <f>IF(D75&gt;0.26,"-",IF(D75&lt;0.07,2,HLOOKUP(D75,Forinnstilling!$D$26:$R$27,2,TRUE)))</f>
        <v>5.5</v>
      </c>
      <c r="G75" s="179">
        <f>'Profil - Effekt'!R20</f>
        <v>836.4</v>
      </c>
      <c r="H75" s="177">
        <f>'Profil - Effekt'!R20/(4185*($H$4-$H$5))*3600</f>
        <v>71.948387096774198</v>
      </c>
      <c r="I75" s="178">
        <f>H75/SQRT(Data!$G$1)/100</f>
        <v>0.22752077720127592</v>
      </c>
      <c r="J75" s="177">
        <f>IF(I75&gt;0.75,8,IF(I75&lt;0.13,"-",HLOOKUP(I75,Forinnstilling!$D$23:$R$24,2,TRUE)))</f>
        <v>2</v>
      </c>
      <c r="K75" s="177">
        <f>IF(I75&gt;0.26,"-",IF(I75&lt;0.07,2,HLOOKUP(I75,Forinnstilling!$D$26:$R$27,2,TRUE)))</f>
        <v>7.5</v>
      </c>
      <c r="L75" s="179">
        <f>'Profil - Effekt'!S20</f>
        <v>1072.8</v>
      </c>
      <c r="M75" s="177">
        <f>'Profil - Effekt'!S20/(4185*($H$4-$H$5))*3600</f>
        <v>92.283870967741933</v>
      </c>
      <c r="N75" s="178">
        <f>M75/SQRT(Data!$G$1)/100</f>
        <v>0.29182722355515156</v>
      </c>
      <c r="O75" s="177">
        <f>IF(N75&gt;0.75,8,IF(N75&lt;0.13,"-",HLOOKUP(N75,Forinnstilling!$D$23:$R$24,2,TRUE)))</f>
        <v>2.5</v>
      </c>
      <c r="P75" s="177" t="str">
        <f>IF(N75&gt;0.26,"-",IF(N75&lt;0.07,2,HLOOKUP(N75,Forinnstilling!$D$26:$R$27,2,TRUE)))</f>
        <v>-</v>
      </c>
      <c r="Q75" s="179">
        <f>'Profil - Effekt'!T20</f>
        <v>1448.4</v>
      </c>
      <c r="R75" s="177">
        <f>'Profil - Effekt'!T20/(4185*($H$4-$H$5))*3600</f>
        <v>124.59354838709677</v>
      </c>
      <c r="S75" s="178">
        <f>R75/SQRT(Data!$G$1)/100</f>
        <v>0.39399939466562417</v>
      </c>
      <c r="T75" s="177">
        <f>IF(S75&gt;0.75,8,IF(S75&lt;0.13,"-",HLOOKUP(S75,Forinnstilling!$D$23:$R$24,2,TRUE)))</f>
        <v>4</v>
      </c>
      <c r="U75" s="177" t="str">
        <f>IF(S75&gt;0.26,"-",IF(S75&lt;0.07,2,HLOOKUP(S75,Forinnstilling!$D$26:$R$27,2,TRUE)))</f>
        <v>-</v>
      </c>
      <c r="V75" s="186">
        <f>'Profil - Effekt'!U20</f>
        <v>1959.6</v>
      </c>
      <c r="W75" s="177">
        <f>'Profil - Effekt'!U20/(4185*($H$4-$H$5))*3600</f>
        <v>168.56774193548387</v>
      </c>
      <c r="X75" s="178">
        <f>W75/SQRT(Data!$G$1)/100</f>
        <v>0.5330580045476091</v>
      </c>
      <c r="Y75" s="177">
        <f>IF(X75&gt;0.75,8,IF(X75&lt;0.13,"-",HLOOKUP(X75,Forinnstilling!$D$23:$R$24,2,TRUE)))</f>
        <v>5.5</v>
      </c>
      <c r="Z75" s="177" t="str">
        <f>IF(X75&gt;0.26,"-",IF(X75&lt;0.07,2,HLOOKUP(X75,Forinnstilling!$D$26:$R$27,2,TRUE)))</f>
        <v>-</v>
      </c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2" s="1" customFormat="1" x14ac:dyDescent="0.25">
      <c r="A76" s="175">
        <v>1300</v>
      </c>
      <c r="B76" s="180">
        <f>'Profil - Effekt'!Q21</f>
        <v>552.5</v>
      </c>
      <c r="C76" s="181">
        <f>'Profil - Effekt'!Q21/(4185*($H$4-$H$5))*3600</f>
        <v>47.526881720430104</v>
      </c>
      <c r="D76" s="182">
        <f>C76/SQRT(Data!$G$1)/100</f>
        <v>0.15029319632198102</v>
      </c>
      <c r="E76" s="181">
        <f>IF(D76&gt;0.75,8,IF(D76&lt;0.13,"-",HLOOKUP(D76,Forinnstilling!$D$23:$R$24,2,TRUE)))</f>
        <v>1</v>
      </c>
      <c r="F76" s="181">
        <f>IF(D76&gt;0.26,"-",IF(D76&lt;0.07,2,HLOOKUP(D76,Forinnstilling!$D$26:$R$27,2,TRUE)))</f>
        <v>6</v>
      </c>
      <c r="G76" s="183">
        <f>'Profil - Effekt'!R21</f>
        <v>906.09999999999991</v>
      </c>
      <c r="H76" s="181">
        <f>'Profil - Effekt'!R21/(4185*($H$4-$H$5))*3600</f>
        <v>77.94408602150537</v>
      </c>
      <c r="I76" s="182">
        <f>H76/SQRT(Data!$G$1)/100</f>
        <v>0.24648084196804887</v>
      </c>
      <c r="J76" s="181">
        <f>IF(I76&gt;0.75,8,IF(I76&lt;0.13,"-",HLOOKUP(I76,Forinnstilling!$D$23:$R$24,2,TRUE)))</f>
        <v>2</v>
      </c>
      <c r="K76" s="181">
        <f>IF(I76&gt;0.26,"-",IF(I76&lt;0.07,2,HLOOKUP(I76,Forinnstilling!$D$26:$R$27,2,TRUE)))</f>
        <v>7.5</v>
      </c>
      <c r="L76" s="183">
        <f>'Profil - Effekt'!S21</f>
        <v>1162.2</v>
      </c>
      <c r="M76" s="181">
        <f>'Profil - Effekt'!S21/(4185*($H$4-$H$5))*3600</f>
        <v>99.974193548387106</v>
      </c>
      <c r="N76" s="182">
        <f>M76/SQRT(Data!$G$1)/100</f>
        <v>0.31614615885141428</v>
      </c>
      <c r="O76" s="181">
        <f>IF(N76&gt;0.75,8,IF(N76&lt;0.13,"-",HLOOKUP(N76,Forinnstilling!$D$23:$R$24,2,TRUE)))</f>
        <v>3</v>
      </c>
      <c r="P76" s="181" t="str">
        <f>IF(N76&gt;0.26,"-",IF(N76&lt;0.07,2,HLOOKUP(N76,Forinnstilling!$D$26:$R$27,2,TRUE)))</f>
        <v>-</v>
      </c>
      <c r="Q76" s="183">
        <f>'Profil - Effekt'!T21</f>
        <v>1569.1000000000001</v>
      </c>
      <c r="R76" s="181">
        <f>'Profil - Effekt'!T21/(4185*($H$4-$H$5))*3600</f>
        <v>134.97634408602153</v>
      </c>
      <c r="S76" s="182">
        <f>R76/SQRT(Data!$G$1)/100</f>
        <v>0.42683267755442622</v>
      </c>
      <c r="T76" s="181">
        <f>IF(S76&gt;0.75,8,IF(S76&lt;0.13,"-",HLOOKUP(S76,Forinnstilling!$D$23:$R$24,2,TRUE)))</f>
        <v>4.5</v>
      </c>
      <c r="U76" s="181" t="str">
        <f>IF(S76&gt;0.26,"-",IF(S76&lt;0.07,2,HLOOKUP(S76,Forinnstilling!$D$26:$R$27,2,TRUE)))</f>
        <v>-</v>
      </c>
      <c r="V76" s="187">
        <f>'Profil - Effekt'!U21</f>
        <v>2122.9</v>
      </c>
      <c r="W76" s="181">
        <f>'Profil - Effekt'!U21/(4185*($H$4-$H$5))*3600</f>
        <v>182.61505376344087</v>
      </c>
      <c r="X76" s="182">
        <f>W76/SQRT(Data!$G$1)/100</f>
        <v>0.57747950492657663</v>
      </c>
      <c r="Y76" s="181">
        <f>IF(X76&gt;0.75,8,IF(X76&lt;0.13,"-",HLOOKUP(X76,Forinnstilling!$D$23:$R$24,2,TRUE)))</f>
        <v>6</v>
      </c>
      <c r="Z76" s="181" t="str">
        <f>IF(X76&gt;0.26,"-",IF(X76&lt;0.07,2,HLOOKUP(X76,Forinnstilling!$D$26:$R$27,2,TRUE)))</f>
        <v>-</v>
      </c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2" s="1" customFormat="1" x14ac:dyDescent="0.25">
      <c r="A77" s="175">
        <v>1400</v>
      </c>
      <c r="B77" s="176">
        <f>'Profil - Effekt'!Q22</f>
        <v>595</v>
      </c>
      <c r="C77" s="177">
        <f>'Profil - Effekt'!Q22/(4185*($H$4-$H$5))*3600</f>
        <v>51.182795698924735</v>
      </c>
      <c r="D77" s="178">
        <f>C77/SQRT(Data!$G$1)/100</f>
        <v>0.1618542114236719</v>
      </c>
      <c r="E77" s="177">
        <f>IF(D77&gt;0.75,8,IF(D77&lt;0.13,"-",HLOOKUP(D77,Forinnstilling!$D$23:$R$24,2,TRUE)))</f>
        <v>1</v>
      </c>
      <c r="F77" s="177">
        <f>IF(D77&gt;0.26,"-",IF(D77&lt;0.07,2,HLOOKUP(D77,Forinnstilling!$D$26:$R$27,2,TRUE)))</f>
        <v>6</v>
      </c>
      <c r="G77" s="179">
        <f>'Profil - Effekt'!R22</f>
        <v>975.8</v>
      </c>
      <c r="H77" s="177">
        <f>'Profil - Effekt'!R22/(4185*($H$4-$H$5))*3600</f>
        <v>83.939784946236557</v>
      </c>
      <c r="I77" s="178">
        <f>H77/SQRT(Data!$G$1)/100</f>
        <v>0.2654409067348219</v>
      </c>
      <c r="J77" s="177">
        <f>IF(I77&gt;0.75,8,IF(I77&lt;0.13,"-",HLOOKUP(I77,Forinnstilling!$D$23:$R$24,2,TRUE)))</f>
        <v>2</v>
      </c>
      <c r="K77" s="177" t="str">
        <f>IF(I77&gt;0.26,"-",IF(I77&lt;0.07,2,HLOOKUP(I77,Forinnstilling!$D$26:$R$27,2,TRUE)))</f>
        <v>-</v>
      </c>
      <c r="L77" s="179">
        <f>'Profil - Effekt'!S22</f>
        <v>1251.6000000000001</v>
      </c>
      <c r="M77" s="177">
        <f>'Profil - Effekt'!S22/(4185*($H$4-$H$5))*3600</f>
        <v>107.66451612903226</v>
      </c>
      <c r="N77" s="178">
        <f>M77/SQRT(Data!$G$1)/100</f>
        <v>0.34046509414767684</v>
      </c>
      <c r="O77" s="177">
        <f>IF(N77&gt;0.75,8,IF(N77&lt;0.13,"-",HLOOKUP(N77,Forinnstilling!$D$23:$R$24,2,TRUE)))</f>
        <v>3</v>
      </c>
      <c r="P77" s="177" t="str">
        <f>IF(N77&gt;0.26,"-",IF(N77&lt;0.07,2,HLOOKUP(N77,Forinnstilling!$D$26:$R$27,2,TRUE)))</f>
        <v>-</v>
      </c>
      <c r="Q77" s="179">
        <f>'Profil - Effekt'!T22</f>
        <v>1689.8000000000002</v>
      </c>
      <c r="R77" s="177">
        <f>'Profil - Effekt'!T22/(4185*($H$4-$H$5))*3600</f>
        <v>145.35913978494625</v>
      </c>
      <c r="S77" s="178">
        <f>R77/SQRT(Data!$G$1)/100</f>
        <v>0.45966596044322822</v>
      </c>
      <c r="T77" s="177">
        <f>IF(S77&gt;0.75,8,IF(S77&lt;0.13,"-",HLOOKUP(S77,Forinnstilling!$D$23:$R$24,2,TRUE)))</f>
        <v>4.5</v>
      </c>
      <c r="U77" s="177" t="str">
        <f>IF(S77&gt;0.26,"-",IF(S77&lt;0.07,2,HLOOKUP(S77,Forinnstilling!$D$26:$R$27,2,TRUE)))</f>
        <v>-</v>
      </c>
      <c r="V77" s="186">
        <f>'Profil - Effekt'!U22</f>
        <v>2286.1999999999998</v>
      </c>
      <c r="W77" s="177">
        <f>'Profil - Effekt'!U22/(4185*($H$4-$H$5))*3600</f>
        <v>196.66236559139784</v>
      </c>
      <c r="X77" s="178">
        <f>W77/SQRT(Data!$G$1)/100</f>
        <v>0.62190100530554393</v>
      </c>
      <c r="Y77" s="177">
        <f>IF(X77&gt;0.75,8,IF(X77&lt;0.13,"-",HLOOKUP(X77,Forinnstilling!$D$23:$R$24,2,TRUE)))</f>
        <v>6.5</v>
      </c>
      <c r="Z77" s="177" t="str">
        <f>IF(X77&gt;0.26,"-",IF(X77&lt;0.07,2,HLOOKUP(X77,Forinnstilling!$D$26:$R$27,2,TRUE)))</f>
        <v>-</v>
      </c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</row>
    <row r="78" spans="1:52" s="1" customFormat="1" x14ac:dyDescent="0.25">
      <c r="A78" s="175">
        <v>1600</v>
      </c>
      <c r="B78" s="180">
        <f>'Profil - Effekt'!Q23</f>
        <v>680</v>
      </c>
      <c r="C78" s="181">
        <f>'Profil - Effekt'!Q23/(4185*($H$4-$H$5))*3600</f>
        <v>58.494623655913976</v>
      </c>
      <c r="D78" s="182">
        <f>C78/SQRT(Data!$G$1)/100</f>
        <v>0.18497624162705356</v>
      </c>
      <c r="E78" s="181">
        <f>IF(D78&gt;0.75,8,IF(D78&lt;0.13,"-",HLOOKUP(D78,Forinnstilling!$D$23:$R$24,2,TRUE)))</f>
        <v>1.5</v>
      </c>
      <c r="F78" s="181">
        <f>IF(D78&gt;0.26,"-",IF(D78&lt;0.07,2,HLOOKUP(D78,Forinnstilling!$D$26:$R$27,2,TRUE)))</f>
        <v>7</v>
      </c>
      <c r="G78" s="183">
        <f>'Profil - Effekt'!R23</f>
        <v>1115.1999999999998</v>
      </c>
      <c r="H78" s="181">
        <f>'Profil - Effekt'!R23/(4185*($H$4-$H$5))*3600</f>
        <v>95.931182795698902</v>
      </c>
      <c r="I78" s="182">
        <f>H78/SQRT(Data!$G$1)/100</f>
        <v>0.3033610362683678</v>
      </c>
      <c r="J78" s="181">
        <f>IF(I78&gt;0.75,8,IF(I78&lt;0.13,"-",HLOOKUP(I78,Forinnstilling!$D$23:$R$24,2,TRUE)))</f>
        <v>2.5</v>
      </c>
      <c r="K78" s="181" t="str">
        <f>IF(I78&gt;0.26,"-",IF(I78&lt;0.07,2,HLOOKUP(I78,Forinnstilling!$D$26:$R$27,2,TRUE)))</f>
        <v>-</v>
      </c>
      <c r="L78" s="183">
        <f>'Profil - Effekt'!S23</f>
        <v>1430.4</v>
      </c>
      <c r="M78" s="181">
        <f>'Profil - Effekt'!S23/(4185*($H$4-$H$5))*3600</f>
        <v>123.04516129032258</v>
      </c>
      <c r="N78" s="182">
        <f>M78/SQRT(Data!$G$1)/100</f>
        <v>0.38910296474020212</v>
      </c>
      <c r="O78" s="181">
        <f>IF(N78&gt;0.75,8,IF(N78&lt;0.13,"-",HLOOKUP(N78,Forinnstilling!$D$23:$R$24,2,TRUE)))</f>
        <v>4</v>
      </c>
      <c r="P78" s="181" t="str">
        <f>IF(N78&gt;0.26,"-",IF(N78&lt;0.07,2,HLOOKUP(N78,Forinnstilling!$D$26:$R$27,2,TRUE)))</f>
        <v>-</v>
      </c>
      <c r="Q78" s="183">
        <f>'Profil - Effekt'!T23</f>
        <v>1931.2</v>
      </c>
      <c r="R78" s="181">
        <f>'Profil - Effekt'!T23/(4185*($H$4-$H$5))*3600</f>
        <v>166.1247311827957</v>
      </c>
      <c r="S78" s="182">
        <f>R78/SQRT(Data!$G$1)/100</f>
        <v>0.52533252622083215</v>
      </c>
      <c r="T78" s="181">
        <f>IF(S78&gt;0.75,8,IF(S78&lt;0.13,"-",HLOOKUP(S78,Forinnstilling!$D$23:$R$24,2,TRUE)))</f>
        <v>5.5</v>
      </c>
      <c r="U78" s="181" t="str">
        <f>IF(S78&gt;0.26,"-",IF(S78&lt;0.07,2,HLOOKUP(S78,Forinnstilling!$D$26:$R$27,2,TRUE)))</f>
        <v>-</v>
      </c>
      <c r="V78" s="187">
        <f>'Profil - Effekt'!U23</f>
        <v>2612.8000000000002</v>
      </c>
      <c r="W78" s="181">
        <f>'Profil - Effekt'!U23/(4185*($H$4-$H$5))*3600</f>
        <v>224.75698924731185</v>
      </c>
      <c r="X78" s="182">
        <f>W78/SQRT(Data!$G$1)/100</f>
        <v>0.71074400606347898</v>
      </c>
      <c r="Y78" s="181">
        <f>IF(X78&gt;0.75,8,IF(X78&lt;0.13,"-",HLOOKUP(X78,Forinnstilling!$D$23:$R$24,2,TRUE)))</f>
        <v>7.5</v>
      </c>
      <c r="Z78" s="181" t="str">
        <f>IF(X78&gt;0.26,"-",IF(X78&lt;0.07,2,HLOOKUP(X78,Forinnstilling!$D$26:$R$27,2,TRUE)))</f>
        <v>-</v>
      </c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</row>
    <row r="79" spans="1:52" s="1" customFormat="1" x14ac:dyDescent="0.25">
      <c r="A79" s="175">
        <v>1800</v>
      </c>
      <c r="B79" s="176">
        <f>'Profil - Effekt'!Q24</f>
        <v>765</v>
      </c>
      <c r="C79" s="177">
        <f>'Profil - Effekt'!Q24/(4185*($H$4-$H$5))*3600</f>
        <v>65.806451612903231</v>
      </c>
      <c r="D79" s="178">
        <f>C79/SQRT(Data!$G$1)/100</f>
        <v>0.20809827183043528</v>
      </c>
      <c r="E79" s="177">
        <f>IF(D79&gt;0.75,8,IF(D79&lt;0.13,"-",HLOOKUP(D79,Forinnstilling!$D$23:$R$24,2,TRUE)))</f>
        <v>1.5</v>
      </c>
      <c r="F79" s="177">
        <f>IF(D79&gt;0.26,"-",IF(D79&lt;0.07,2,HLOOKUP(D79,Forinnstilling!$D$26:$R$27,2,TRUE)))</f>
        <v>7</v>
      </c>
      <c r="G79" s="179">
        <f>'Profil - Effekt'!R24</f>
        <v>1254.5999999999999</v>
      </c>
      <c r="H79" s="177">
        <f>'Profil - Effekt'!R24/(4185*($H$4-$H$5))*3600</f>
        <v>107.92258064516129</v>
      </c>
      <c r="I79" s="178">
        <f>H79/SQRT(Data!$G$1)/100</f>
        <v>0.34128116580191381</v>
      </c>
      <c r="J79" s="177">
        <f>IF(I79&gt;0.75,8,IF(I79&lt;0.13,"-",HLOOKUP(I79,Forinnstilling!$D$23:$R$24,2,TRUE)))</f>
        <v>3</v>
      </c>
      <c r="K79" s="177" t="str">
        <f>IF(I79&gt;0.26,"-",IF(I79&lt;0.07,2,HLOOKUP(I79,Forinnstilling!$D$26:$R$27,2,TRUE)))</f>
        <v>-</v>
      </c>
      <c r="L79" s="179">
        <f>'Profil - Effekt'!S24</f>
        <v>1609.2</v>
      </c>
      <c r="M79" s="177">
        <f>'Profil - Effekt'!S24/(4185*($H$4-$H$5))*3600</f>
        <v>138.42580645161291</v>
      </c>
      <c r="N79" s="178">
        <f>M79/SQRT(Data!$G$1)/100</f>
        <v>0.4377408353327274</v>
      </c>
      <c r="O79" s="177">
        <f>IF(N79&gt;0.75,8,IF(N79&lt;0.13,"-",HLOOKUP(N79,Forinnstilling!$D$23:$R$24,2,TRUE)))</f>
        <v>4.5</v>
      </c>
      <c r="P79" s="177" t="str">
        <f>IF(N79&gt;0.26,"-",IF(N79&lt;0.07,2,HLOOKUP(N79,Forinnstilling!$D$26:$R$27,2,TRUE)))</f>
        <v>-</v>
      </c>
      <c r="Q79" s="179">
        <f>'Profil - Effekt'!T24</f>
        <v>2172.6</v>
      </c>
      <c r="R79" s="177">
        <f>'Profil - Effekt'!T24/(4185*($H$4-$H$5))*3600</f>
        <v>186.89032258064515</v>
      </c>
      <c r="S79" s="178">
        <f>R79/SQRT(Data!$G$1)/100</f>
        <v>0.59099909199843614</v>
      </c>
      <c r="T79" s="177">
        <f>IF(S79&gt;0.75,8,IF(S79&lt;0.13,"-",HLOOKUP(S79,Forinnstilling!$D$23:$R$24,2,TRUE)))</f>
        <v>6</v>
      </c>
      <c r="U79" s="177" t="str">
        <f>IF(S79&gt;0.26,"-",IF(S79&lt;0.07,2,HLOOKUP(S79,Forinnstilling!$D$26:$R$27,2,TRUE)))</f>
        <v>-</v>
      </c>
      <c r="V79" s="186">
        <f>'Profil - Effekt'!U24</f>
        <v>2939.4</v>
      </c>
      <c r="W79" s="177">
        <f>'Profil - Effekt'!U24/(4185*($H$4-$H$5))*3600</f>
        <v>252.85161290322583</v>
      </c>
      <c r="X79" s="178">
        <f>W79/SQRT(Data!$G$1)/100</f>
        <v>0.7995870068214137</v>
      </c>
      <c r="Y79" s="177">
        <f>IF(X79&gt;0.75,8,IF(X79&lt;0.13,"-",HLOOKUP(X79,Forinnstilling!$D$23:$R$24,2,TRUE)))</f>
        <v>8</v>
      </c>
      <c r="Z79" s="177" t="str">
        <f>IF(X79&gt;0.26,"-",IF(X79&lt;0.07,2,HLOOKUP(X79,Forinnstilling!$D$26:$R$27,2,TRUE)))</f>
        <v>-</v>
      </c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s="1" customFormat="1" x14ac:dyDescent="0.25">
      <c r="A80" s="175">
        <v>2000</v>
      </c>
      <c r="B80" s="180">
        <f>'Profil - Effekt'!Q25</f>
        <v>850</v>
      </c>
      <c r="C80" s="181">
        <f>'Profil - Effekt'!Q25/(4185*($H$4-$H$5))*3600</f>
        <v>73.118279569892465</v>
      </c>
      <c r="D80" s="182">
        <f>C80/SQRT(Data!$G$1)/100</f>
        <v>0.23122030203381694</v>
      </c>
      <c r="E80" s="181">
        <f>IF(D80&gt;0.75,8,IF(D80&lt;0.13,"-",HLOOKUP(D80,Forinnstilling!$D$23:$R$24,2,TRUE)))</f>
        <v>2</v>
      </c>
      <c r="F80" s="181">
        <f>IF(D80&gt;0.26,"-",IF(D80&lt;0.07,2,HLOOKUP(D80,Forinnstilling!$D$26:$R$27,2,TRUE)))</f>
        <v>7.5</v>
      </c>
      <c r="G80" s="183">
        <f>'Profil - Effekt'!R25</f>
        <v>1394</v>
      </c>
      <c r="H80" s="181">
        <f>'Profil - Effekt'!R25/(4185*($H$4-$H$5))*3600</f>
        <v>119.91397849462365</v>
      </c>
      <c r="I80" s="182">
        <f>H80/SQRT(Data!$G$1)/100</f>
        <v>0.37920129533545982</v>
      </c>
      <c r="J80" s="181">
        <f>IF(I80&gt;0.75,8,IF(I80&lt;0.13,"-",HLOOKUP(I80,Forinnstilling!$D$23:$R$24,2,TRUE)))</f>
        <v>3.5</v>
      </c>
      <c r="K80" s="181" t="str">
        <f>IF(I80&gt;0.26,"-",IF(I80&lt;0.07,2,HLOOKUP(I80,Forinnstilling!$D$26:$R$27,2,TRUE)))</f>
        <v>-</v>
      </c>
      <c r="L80" s="183">
        <f>'Profil - Effekt'!S25</f>
        <v>1788</v>
      </c>
      <c r="M80" s="181">
        <f>'Profil - Effekt'!S25/(4185*($H$4-$H$5))*3600</f>
        <v>153.80645161290323</v>
      </c>
      <c r="N80" s="182">
        <f>M80/SQRT(Data!$G$1)/100</f>
        <v>0.48637870592525267</v>
      </c>
      <c r="O80" s="181">
        <f>IF(N80&gt;0.75,8,IF(N80&lt;0.13,"-",HLOOKUP(N80,Forinnstilling!$D$23:$R$24,2,TRUE)))</f>
        <v>5</v>
      </c>
      <c r="P80" s="181" t="str">
        <f>IF(N80&gt;0.26,"-",IF(N80&lt;0.07,2,HLOOKUP(N80,Forinnstilling!$D$26:$R$27,2,TRUE)))</f>
        <v>-</v>
      </c>
      <c r="Q80" s="183">
        <f>'Profil - Effekt'!T25</f>
        <v>2414</v>
      </c>
      <c r="R80" s="181">
        <f>'Profil - Effekt'!T25/(4185*($H$4-$H$5))*3600</f>
        <v>207.65591397849462</v>
      </c>
      <c r="S80" s="182">
        <f>R80/SQRT(Data!$G$1)/100</f>
        <v>0.65666565777604025</v>
      </c>
      <c r="T80" s="181">
        <f>IF(S80&gt;0.75,8,IF(S80&lt;0.13,"-",HLOOKUP(S80,Forinnstilling!$D$23:$R$24,2,TRUE)))</f>
        <v>6.5</v>
      </c>
      <c r="U80" s="181" t="str">
        <f>IF(S80&gt;0.26,"-",IF(S80&lt;0.07,2,HLOOKUP(S80,Forinnstilling!$D$26:$R$27,2,TRUE)))</f>
        <v>-</v>
      </c>
      <c r="V80" s="187">
        <f>'Profil - Effekt'!U25</f>
        <v>3266</v>
      </c>
      <c r="W80" s="181">
        <f>'Profil - Effekt'!U25/(4185*($H$4-$H$5))*3600</f>
        <v>280.94623655913978</v>
      </c>
      <c r="X80" s="182">
        <f>W80/SQRT(Data!$G$1)/100</f>
        <v>0.88843000757934842</v>
      </c>
      <c r="Y80" s="181">
        <f>IF(X80&gt;0.75,8,IF(X80&lt;0.13,"-",HLOOKUP(X80,Forinnstilling!$D$23:$R$24,2,TRUE)))</f>
        <v>8</v>
      </c>
      <c r="Z80" s="181" t="str">
        <f>IF(X80&gt;0.26,"-",IF(X80&lt;0.07,2,HLOOKUP(X80,Forinnstilling!$D$26:$R$27,2,TRUE)))</f>
        <v>-</v>
      </c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s="1" customFormat="1" x14ac:dyDescent="0.25">
      <c r="A81" s="175">
        <v>2300</v>
      </c>
      <c r="B81" s="176">
        <f>'Profil - Effekt'!Q26</f>
        <v>977.5</v>
      </c>
      <c r="C81" s="177">
        <f>'Profil - Effekt'!Q26/(4185*($H$4-$H$5))*3600</f>
        <v>84.086021505376351</v>
      </c>
      <c r="D81" s="178">
        <f>C81/SQRT(Data!$G$1)/100</f>
        <v>0.26590334733888954</v>
      </c>
      <c r="E81" s="177">
        <f>IF(D81&gt;0.75,8,IF(D81&lt;0.13,"-",HLOOKUP(D81,Forinnstilling!$D$23:$R$24,2,TRUE)))</f>
        <v>2</v>
      </c>
      <c r="F81" s="177" t="str">
        <f>IF(D81&gt;0.26,"-",IF(D81&lt;0.07,2,HLOOKUP(D81,Forinnstilling!$D$26:$R$27,2,TRUE)))</f>
        <v>-</v>
      </c>
      <c r="G81" s="179">
        <f>'Profil - Effekt'!R26</f>
        <v>1603.1</v>
      </c>
      <c r="H81" s="177">
        <f>'Profil - Effekt'!R26/(4185*($H$4-$H$5))*3600</f>
        <v>137.90107526881718</v>
      </c>
      <c r="I81" s="178">
        <f>H81/SQRT(Data!$G$1)/100</f>
        <v>0.43608148963577875</v>
      </c>
      <c r="J81" s="177">
        <f>IF(I81&gt;0.75,8,IF(I81&lt;0.13,"-",HLOOKUP(I81,Forinnstilling!$D$23:$R$24,2,TRUE)))</f>
        <v>4.5</v>
      </c>
      <c r="K81" s="177" t="str">
        <f>IF(I81&gt;0.26,"-",IF(I81&lt;0.07,2,HLOOKUP(I81,Forinnstilling!$D$26:$R$27,2,TRUE)))</f>
        <v>-</v>
      </c>
      <c r="L81" s="179">
        <f>'Profil - Effekt'!S26</f>
        <v>2056.1999999999998</v>
      </c>
      <c r="M81" s="177">
        <f>'Profil - Effekt'!S26/(4185*($H$4-$H$5))*3600</f>
        <v>176.87741935483868</v>
      </c>
      <c r="N81" s="178">
        <f>M81/SQRT(Data!$G$1)/100</f>
        <v>0.5593355118140404</v>
      </c>
      <c r="O81" s="177">
        <f>IF(N81&gt;0.75,8,IF(N81&lt;0.13,"-",HLOOKUP(N81,Forinnstilling!$D$23:$R$24,2,TRUE)))</f>
        <v>5.5</v>
      </c>
      <c r="P81" s="177" t="str">
        <f>IF(N81&gt;0.26,"-",IF(N81&lt;0.07,2,HLOOKUP(N81,Forinnstilling!$D$26:$R$27,2,TRUE)))</f>
        <v>-</v>
      </c>
      <c r="Q81" s="179">
        <f>'Profil - Effekt'!T26</f>
        <v>2776.1000000000004</v>
      </c>
      <c r="R81" s="177">
        <f>'Profil - Effekt'!T26/(4185*($H$4-$H$5))*3600</f>
        <v>238.80430107526888</v>
      </c>
      <c r="S81" s="178">
        <f>R81/SQRT(Data!$G$1)/100</f>
        <v>0.75516550644244651</v>
      </c>
      <c r="T81" s="177">
        <f>IF(S81&gt;0.75,8,IF(S81&lt;0.13,"-",HLOOKUP(S81,Forinnstilling!$D$23:$R$24,2,TRUE)))</f>
        <v>8</v>
      </c>
      <c r="U81" s="177" t="str">
        <f>IF(S81&gt;0.26,"-",IF(S81&lt;0.07,2,HLOOKUP(S81,Forinnstilling!$D$26:$R$27,2,TRUE)))</f>
        <v>-</v>
      </c>
      <c r="V81" s="186">
        <f>'Profil - Effekt'!U26</f>
        <v>3755.9</v>
      </c>
      <c r="W81" s="177">
        <f>'Profil - Effekt'!U26/(4185*($H$4-$H$5))*3600</f>
        <v>323.08817204301073</v>
      </c>
      <c r="X81" s="178">
        <f>W81/SQRT(Data!$G$1)/100</f>
        <v>1.0216945087162508</v>
      </c>
      <c r="Y81" s="177">
        <f>IF(X81&gt;0.75,8,IF(X81&lt;0.13,"-",HLOOKUP(X81,Forinnstilling!$D$23:$R$24,2,TRUE)))</f>
        <v>8</v>
      </c>
      <c r="Z81" s="177" t="str">
        <f>IF(X81&gt;0.26,"-",IF(X81&lt;0.07,2,HLOOKUP(X81,Forinnstilling!$D$26:$R$27,2,TRUE)))</f>
        <v>-</v>
      </c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s="1" customFormat="1" x14ac:dyDescent="0.25">
      <c r="A82" s="175">
        <v>2600</v>
      </c>
      <c r="B82" s="180">
        <f>'Profil - Effekt'!Q27</f>
        <v>1105</v>
      </c>
      <c r="C82" s="181">
        <f>'Profil - Effekt'!Q27/(4185*($H$4-$H$5))*3600</f>
        <v>95.053763440860209</v>
      </c>
      <c r="D82" s="182">
        <f>C82/SQRT(Data!$G$1)/100</f>
        <v>0.30058639264396203</v>
      </c>
      <c r="E82" s="181">
        <f>IF(D82&gt;0.75,8,IF(D82&lt;0.13,"-",HLOOKUP(D82,Forinnstilling!$D$23:$R$24,2,TRUE)))</f>
        <v>2.5</v>
      </c>
      <c r="F82" s="181" t="str">
        <f>IF(D82&gt;0.26,"-",IF(D82&lt;0.07,2,HLOOKUP(D82,Forinnstilling!$D$26:$R$27,2,TRUE)))</f>
        <v>-</v>
      </c>
      <c r="G82" s="183">
        <f>'Profil - Effekt'!R27</f>
        <v>1812.1999999999998</v>
      </c>
      <c r="H82" s="181">
        <f>'Profil - Effekt'!R27/(4185*($H$4-$H$5))*3600</f>
        <v>155.88817204301074</v>
      </c>
      <c r="I82" s="182">
        <f>H82/SQRT(Data!$G$1)/100</f>
        <v>0.49296168393609774</v>
      </c>
      <c r="J82" s="181">
        <f>IF(I82&gt;0.75,8,IF(I82&lt;0.13,"-",HLOOKUP(I82,Forinnstilling!$D$23:$R$24,2,TRUE)))</f>
        <v>5</v>
      </c>
      <c r="K82" s="181" t="str">
        <f>IF(I82&gt;0.26,"-",IF(I82&lt;0.07,2,HLOOKUP(I82,Forinnstilling!$D$26:$R$27,2,TRUE)))</f>
        <v>-</v>
      </c>
      <c r="L82" s="183">
        <f>'Profil - Effekt'!S27</f>
        <v>2324.4</v>
      </c>
      <c r="M82" s="181">
        <f>'Profil - Effekt'!S27/(4185*($H$4-$H$5))*3600</f>
        <v>199.94838709677421</v>
      </c>
      <c r="N82" s="182">
        <f>M82/SQRT(Data!$G$1)/100</f>
        <v>0.63229231770282857</v>
      </c>
      <c r="O82" s="181">
        <f>IF(N82&gt;0.75,8,IF(N82&lt;0.13,"-",HLOOKUP(N82,Forinnstilling!$D$23:$R$24,2,TRUE)))</f>
        <v>6.5</v>
      </c>
      <c r="P82" s="181" t="str">
        <f>IF(N82&gt;0.26,"-",IF(N82&lt;0.07,2,HLOOKUP(N82,Forinnstilling!$D$26:$R$27,2,TRUE)))</f>
        <v>-</v>
      </c>
      <c r="Q82" s="183">
        <f>'Profil - Effekt'!T27</f>
        <v>3138.2000000000003</v>
      </c>
      <c r="R82" s="181">
        <f>'Profil - Effekt'!T27/(4185*($H$4-$H$5))*3600</f>
        <v>269.95268817204305</v>
      </c>
      <c r="S82" s="182">
        <f>R82/SQRT(Data!$G$1)/100</f>
        <v>0.85366535510885244</v>
      </c>
      <c r="T82" s="181">
        <f>IF(S82&gt;0.75,8,IF(S82&lt;0.13,"-",HLOOKUP(S82,Forinnstilling!$D$23:$R$24,2,TRUE)))</f>
        <v>8</v>
      </c>
      <c r="U82" s="181" t="str">
        <f>IF(S82&gt;0.26,"-",IF(S82&lt;0.07,2,HLOOKUP(S82,Forinnstilling!$D$26:$R$27,2,TRUE)))</f>
        <v>-</v>
      </c>
      <c r="V82" s="187">
        <f>'Profil - Effekt'!U27</f>
        <v>4245.8</v>
      </c>
      <c r="W82" s="181">
        <f>'Profil - Effekt'!U27/(4185*($H$4-$H$5))*3600</f>
        <v>365.23010752688174</v>
      </c>
      <c r="X82" s="182">
        <f>W82/SQRT(Data!$G$1)/100</f>
        <v>1.1549590098531533</v>
      </c>
      <c r="Y82" s="181">
        <f>IF(X82&gt;0.75,8,IF(X82&lt;0.13,"-",HLOOKUP(X82,Forinnstilling!$D$23:$R$24,2,TRUE)))</f>
        <v>8</v>
      </c>
      <c r="Z82" s="181" t="str">
        <f>IF(X82&gt;0.26,"-",IF(X82&lt;0.07,2,HLOOKUP(X82,Forinnstilling!$D$26:$R$27,2,TRUE)))</f>
        <v>-</v>
      </c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s="1" customFormat="1" x14ac:dyDescent="0.25">
      <c r="A83" s="188">
        <v>3000</v>
      </c>
      <c r="B83" s="189">
        <f>'Profil - Effekt'!Q28</f>
        <v>1275</v>
      </c>
      <c r="C83" s="190">
        <f>'Profil - Effekt'!Q28/(4185*($H$4-$H$5))*3600</f>
        <v>109.6774193548387</v>
      </c>
      <c r="D83" s="191">
        <f>C83/SQRT(Data!$G$1)/100</f>
        <v>0.34683045305072546</v>
      </c>
      <c r="E83" s="190">
        <f>IF(D83&gt;0.75,8,IF(D83&lt;0.13,"-",HLOOKUP(D83,Forinnstilling!$D$23:$R$24,2,TRUE)))</f>
        <v>3</v>
      </c>
      <c r="F83" s="190" t="str">
        <f>IF(D83&gt;0.26,"-",IF(D83&lt;0.07,2,HLOOKUP(D83,Forinnstilling!$D$26:$R$27,2,TRUE)))</f>
        <v>-</v>
      </c>
      <c r="G83" s="192">
        <f>'Profil - Effekt'!R28</f>
        <v>2091</v>
      </c>
      <c r="H83" s="190">
        <f>'Profil - Effekt'!R28/(4185*($H$4-$H$5))*3600</f>
        <v>179.87096774193549</v>
      </c>
      <c r="I83" s="191">
        <f>H83/SQRT(Data!$G$1)/100</f>
        <v>0.56880194300318976</v>
      </c>
      <c r="J83" s="190">
        <f>IF(I83&gt;0.75,8,IF(I83&lt;0.13,"-",HLOOKUP(I83,Forinnstilling!$D$23:$R$24,2,TRUE)))</f>
        <v>5.5</v>
      </c>
      <c r="K83" s="190" t="str">
        <f>IF(I83&gt;0.26,"-",IF(I83&lt;0.07,2,HLOOKUP(I83,Forinnstilling!$D$26:$R$27,2,TRUE)))</f>
        <v>-</v>
      </c>
      <c r="L83" s="192">
        <f>'Profil - Effekt'!S28</f>
        <v>2682</v>
      </c>
      <c r="M83" s="190">
        <f>'Profil - Effekt'!S28/(4185*($H$4-$H$5))*3600</f>
        <v>230.70967741935485</v>
      </c>
      <c r="N83" s="191">
        <f>M83/SQRT(Data!$G$1)/100</f>
        <v>0.72956805888787901</v>
      </c>
      <c r="O83" s="190">
        <f>IF(N83&gt;0.75,8,IF(N83&lt;0.13,"-",HLOOKUP(N83,Forinnstilling!$D$23:$R$24,2,TRUE)))</f>
        <v>7.5</v>
      </c>
      <c r="P83" s="190" t="str">
        <f>IF(N83&gt;0.26,"-",IF(N83&lt;0.07,2,HLOOKUP(N83,Forinnstilling!$D$26:$R$27,2,TRUE)))</f>
        <v>-</v>
      </c>
      <c r="Q83" s="192">
        <f>'Profil - Effekt'!T28</f>
        <v>3621</v>
      </c>
      <c r="R83" s="190">
        <f>'Profil - Effekt'!T28/(4185*($H$4-$H$5))*3600</f>
        <v>311.48387096774195</v>
      </c>
      <c r="S83" s="191">
        <f>R83/SQRT(Data!$G$1)/100</f>
        <v>0.98499848666406042</v>
      </c>
      <c r="T83" s="190">
        <f>IF(S83&gt;0.75,8,IF(S83&lt;0.13,"-",HLOOKUP(S83,Forinnstilling!$D$23:$R$24,2,TRUE)))</f>
        <v>8</v>
      </c>
      <c r="U83" s="190" t="str">
        <f>IF(S83&gt;0.26,"-",IF(S83&lt;0.07,2,HLOOKUP(S83,Forinnstilling!$D$26:$R$27,2,TRUE)))</f>
        <v>-</v>
      </c>
      <c r="V83" s="193">
        <f>'Profil - Effekt'!U28</f>
        <v>4899</v>
      </c>
      <c r="W83" s="190">
        <f>'Profil - Effekt'!U28/(4185*($H$4-$H$5))*3600</f>
        <v>421.41935483870969</v>
      </c>
      <c r="X83" s="191">
        <f>W83/SQRT(Data!$G$1)/100</f>
        <v>1.3326450113690229</v>
      </c>
      <c r="Y83" s="190">
        <f>IF(X83&gt;0.75,8,IF(X83&lt;0.13,"-",HLOOKUP(X83,Forinnstilling!$D$23:$R$24,2,TRUE)))</f>
        <v>8</v>
      </c>
      <c r="Z83" s="190" t="str">
        <f>IF(X83&gt;0.26,"-",IF(X83&lt;0.07,2,HLOOKUP(X83,Forinnstilling!$D$26:$R$27,2,TRUE)))</f>
        <v>-</v>
      </c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s="1" customFormat="1" x14ac:dyDescent="0.25">
      <c r="A84" s="165"/>
      <c r="B84" s="166"/>
      <c r="C84" s="167"/>
      <c r="D84" s="168"/>
      <c r="E84" s="167"/>
      <c r="F84" s="167"/>
      <c r="G84" s="166"/>
      <c r="H84" s="167"/>
      <c r="I84" s="168"/>
      <c r="J84" s="167"/>
      <c r="K84" s="167"/>
      <c r="L84" s="166"/>
      <c r="M84" s="222"/>
      <c r="N84" s="168"/>
      <c r="O84" s="167"/>
      <c r="P84" s="167"/>
      <c r="Q84" s="166"/>
      <c r="R84" s="167"/>
      <c r="S84" s="168"/>
      <c r="T84" s="167"/>
      <c r="U84" s="167"/>
      <c r="V84" s="166"/>
      <c r="W84" s="167"/>
      <c r="X84" s="168"/>
      <c r="Y84" s="167"/>
      <c r="Z84" s="16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s="49" customFormat="1" x14ac:dyDescent="0.25">
      <c r="A85" s="165"/>
      <c r="B85" s="166"/>
      <c r="C85" s="167"/>
      <c r="D85" s="168"/>
      <c r="E85" s="167"/>
      <c r="F85" s="167"/>
      <c r="G85" s="166"/>
      <c r="H85" s="167"/>
      <c r="I85" s="168"/>
      <c r="J85" s="167"/>
      <c r="K85" s="167"/>
      <c r="L85" s="166"/>
      <c r="M85" s="222"/>
      <c r="N85" s="168"/>
      <c r="O85" s="167"/>
      <c r="P85" s="167"/>
      <c r="Q85" s="166"/>
      <c r="R85" s="167"/>
      <c r="S85" s="168"/>
      <c r="T85" s="167"/>
      <c r="U85" s="167"/>
      <c r="V85" s="166"/>
      <c r="W85" s="167"/>
      <c r="X85" s="168"/>
      <c r="Y85" s="167"/>
      <c r="Z85" s="167"/>
      <c r="AA85" s="23"/>
      <c r="AB85" s="23"/>
      <c r="AC85" s="23"/>
      <c r="AD85" s="23"/>
      <c r="AE85" s="23"/>
    </row>
    <row r="86" spans="1:52" s="49" customFormat="1" x14ac:dyDescent="0.25">
      <c r="A86" s="172" t="s">
        <v>22</v>
      </c>
      <c r="B86" s="330">
        <v>500</v>
      </c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</row>
    <row r="87" spans="1:52" s="49" customFormat="1" x14ac:dyDescent="0.25">
      <c r="A87" s="173"/>
      <c r="B87" s="322" t="s">
        <v>27</v>
      </c>
      <c r="C87" s="322"/>
      <c r="D87" s="322"/>
      <c r="E87" s="322"/>
      <c r="F87" s="322"/>
      <c r="G87" s="321" t="s">
        <v>28</v>
      </c>
      <c r="H87" s="322"/>
      <c r="I87" s="322"/>
      <c r="J87" s="322"/>
      <c r="K87" s="322"/>
      <c r="L87" s="321">
        <v>12</v>
      </c>
      <c r="M87" s="322"/>
      <c r="N87" s="322"/>
      <c r="O87" s="322"/>
      <c r="P87" s="322"/>
      <c r="Q87" s="321">
        <v>22</v>
      </c>
      <c r="R87" s="322"/>
      <c r="S87" s="322"/>
      <c r="T87" s="322"/>
      <c r="U87" s="322"/>
      <c r="V87" s="323">
        <v>33</v>
      </c>
      <c r="W87" s="322"/>
      <c r="X87" s="322"/>
      <c r="Y87" s="322"/>
      <c r="Z87" s="322"/>
    </row>
    <row r="88" spans="1:52" s="49" customFormat="1" ht="22.5" x14ac:dyDescent="0.25">
      <c r="A88" s="163" t="s">
        <v>21</v>
      </c>
      <c r="B88" s="169"/>
      <c r="C88" s="169" t="s">
        <v>45</v>
      </c>
      <c r="D88" s="169" t="s">
        <v>55</v>
      </c>
      <c r="E88" s="169" t="s">
        <v>48</v>
      </c>
      <c r="F88" s="169" t="s">
        <v>51</v>
      </c>
      <c r="G88" s="174" t="s">
        <v>23</v>
      </c>
      <c r="H88" s="184" t="s">
        <v>45</v>
      </c>
      <c r="I88" s="184" t="s">
        <v>55</v>
      </c>
      <c r="J88" s="184" t="s">
        <v>48</v>
      </c>
      <c r="K88" s="169" t="s">
        <v>51</v>
      </c>
      <c r="L88" s="174" t="s">
        <v>23</v>
      </c>
      <c r="M88" s="184" t="s">
        <v>45</v>
      </c>
      <c r="N88" s="184" t="s">
        <v>55</v>
      </c>
      <c r="O88" s="184" t="s">
        <v>48</v>
      </c>
      <c r="P88" s="169" t="s">
        <v>51</v>
      </c>
      <c r="Q88" s="174" t="s">
        <v>23</v>
      </c>
      <c r="R88" s="184" t="s">
        <v>45</v>
      </c>
      <c r="S88" s="184" t="s">
        <v>55</v>
      </c>
      <c r="T88" s="184" t="s">
        <v>48</v>
      </c>
      <c r="U88" s="169" t="s">
        <v>51</v>
      </c>
      <c r="V88" s="185" t="s">
        <v>23</v>
      </c>
      <c r="W88" s="184" t="s">
        <v>45</v>
      </c>
      <c r="X88" s="184" t="s">
        <v>55</v>
      </c>
      <c r="Y88" s="184" t="s">
        <v>48</v>
      </c>
      <c r="Z88" s="169" t="s">
        <v>51</v>
      </c>
    </row>
    <row r="89" spans="1:52" s="49" customFormat="1" x14ac:dyDescent="0.25">
      <c r="A89" s="175">
        <v>400</v>
      </c>
      <c r="B89" s="176">
        <f>'Profil - Effekt'!G33</f>
        <v>205.6</v>
      </c>
      <c r="C89" s="177">
        <f>'Profil - Effekt'!G33/(4185*($H$4-$H$5))*3600</f>
        <v>17.686021505376342</v>
      </c>
      <c r="D89" s="178">
        <f>C89/SQRT(Data!$G$1)/100</f>
        <v>5.5928110703709129E-2</v>
      </c>
      <c r="E89" s="177" t="str">
        <f>IF(D89&gt;0.75,8,IF(D89&lt;0.13,"-",HLOOKUP(D89,Forinnstilling!$D$23:$R$24,2,TRUE)))</f>
        <v>-</v>
      </c>
      <c r="F89" s="177">
        <f>IF(D89&gt;0.26,"-",IF(D89&lt;0.07,2,HLOOKUP(D89,Forinnstilling!$D$26:$R$27,2,TRUE)))</f>
        <v>2</v>
      </c>
      <c r="G89" s="179">
        <f>'Profil - Effekt'!H33</f>
        <v>336</v>
      </c>
      <c r="H89" s="177">
        <f>'Profil - Effekt'!H33/(4185*($H$4-$H$5))*3600</f>
        <v>28.903225806451612</v>
      </c>
      <c r="I89" s="178">
        <f>H89/SQRT(Data!$G$1)/100</f>
        <v>9.1400025274544119E-2</v>
      </c>
      <c r="J89" s="177" t="str">
        <f>IF(I89&gt;0.75,8,IF(I89&lt;0.13,"-",HLOOKUP(I89,Forinnstilling!$D$23:$R$24,2,TRUE)))</f>
        <v>-</v>
      </c>
      <c r="K89" s="177">
        <f>IF(I89&gt;0.26,"-",IF(I89&lt;0.07,2,HLOOKUP(I89,Forinnstilling!$D$26:$R$27,2,TRUE)))</f>
        <v>4</v>
      </c>
      <c r="L89" s="179">
        <f>'Profil - Effekt'!I33</f>
        <v>425.2</v>
      </c>
      <c r="M89" s="177">
        <f>'Profil - Effekt'!I33/(4185*($H$4-$H$5))*3600</f>
        <v>36.5763440860215</v>
      </c>
      <c r="N89" s="178">
        <f>M89/SQRT(Data!$G$1)/100</f>
        <v>0.11566455579385761</v>
      </c>
      <c r="O89" s="177" t="str">
        <f>IF(N89&gt;0.75,8,IF(N89&lt;0.13,"-",HLOOKUP(N89,Forinnstilling!$D$23:$R$24,2,TRUE)))</f>
        <v>-</v>
      </c>
      <c r="P89" s="177">
        <f>IF(N89&gt;0.26,"-",IF(N89&lt;0.07,2,HLOOKUP(N89,Forinnstilling!$D$26:$R$27,2,TRUE)))</f>
        <v>5</v>
      </c>
      <c r="Q89" s="179">
        <f>'Profil - Effekt'!J33</f>
        <v>576.4</v>
      </c>
      <c r="R89" s="177">
        <f>'Profil - Effekt'!J33/(4185*($H$4-$H$5))*3600</f>
        <v>49.582795698924734</v>
      </c>
      <c r="S89" s="178">
        <f>R89/SQRT(Data!$G$1)/100</f>
        <v>0.15679456716740248</v>
      </c>
      <c r="T89" s="177">
        <f>IF(S89&gt;0.75,8,IF(S89&lt;0.13,"-",HLOOKUP(S89,Forinnstilling!$D$23:$R$24,2,TRUE)))</f>
        <v>1</v>
      </c>
      <c r="U89" s="177">
        <f>IF(S89&gt;0.26,"-",IF(S89&lt;0.07,2,HLOOKUP(S89,Forinnstilling!$D$26:$R$27,2,TRUE)))</f>
        <v>6</v>
      </c>
      <c r="V89" s="186">
        <f>'Profil - Effekt'!K33</f>
        <v>777.6</v>
      </c>
      <c r="W89" s="177">
        <f>'Profil - Effekt'!K33/(4185*($H$4-$H$5))*3600</f>
        <v>66.890322580645176</v>
      </c>
      <c r="X89" s="178">
        <f>W89/SQRT(Data!$G$1)/100</f>
        <v>0.21152577277823073</v>
      </c>
      <c r="Y89" s="177">
        <f>IF(X89&gt;0.75,8,IF(X89&lt;0.13,"-",HLOOKUP(X89,Forinnstilling!$D$23:$R$24,2,TRUE)))</f>
        <v>1.5</v>
      </c>
      <c r="Z89" s="177">
        <f>IF(X89&gt;0.26,"-",IF(X89&lt;0.07,2,HLOOKUP(X89,Forinnstilling!$D$26:$R$27,2,TRUE)))</f>
        <v>7</v>
      </c>
    </row>
    <row r="90" spans="1:52" s="49" customFormat="1" x14ac:dyDescent="0.25">
      <c r="A90" s="175">
        <v>500</v>
      </c>
      <c r="B90" s="180">
        <f>'Profil - Effekt'!G34</f>
        <v>257</v>
      </c>
      <c r="C90" s="181">
        <f>'Profil - Effekt'!G34/(4185*($H$4-$H$5))*3600</f>
        <v>22.107526881720432</v>
      </c>
      <c r="D90" s="182">
        <f>C90/SQRT(Data!$G$1)/100</f>
        <v>6.991013837963643E-2</v>
      </c>
      <c r="E90" s="181" t="str">
        <f>IF(D90&gt;0.75,8,IF(D90&lt;0.13,"-",HLOOKUP(D90,Forinnstilling!$D$23:$R$24,2,TRUE)))</f>
        <v>-</v>
      </c>
      <c r="F90" s="181">
        <f>IF(D90&gt;0.26,"-",IF(D90&lt;0.07,2,HLOOKUP(D90,Forinnstilling!$D$26:$R$27,2,TRUE)))</f>
        <v>2</v>
      </c>
      <c r="G90" s="183">
        <f>'Profil - Effekt'!H34</f>
        <v>420</v>
      </c>
      <c r="H90" s="181">
        <f>'Profil - Effekt'!H34/(4185*($H$4-$H$5))*3600</f>
        <v>36.12903225806452</v>
      </c>
      <c r="I90" s="182">
        <f>H90/SQRT(Data!$G$1)/100</f>
        <v>0.11425003159318017</v>
      </c>
      <c r="J90" s="181" t="str">
        <f>IF(I90&gt;0.75,8,IF(I90&lt;0.13,"-",HLOOKUP(I90,Forinnstilling!$D$23:$R$24,2,TRUE)))</f>
        <v>-</v>
      </c>
      <c r="K90" s="181">
        <f>IF(I90&gt;0.26,"-",IF(I90&lt;0.07,2,HLOOKUP(I90,Forinnstilling!$D$26:$R$27,2,TRUE)))</f>
        <v>5</v>
      </c>
      <c r="L90" s="183">
        <f>'Profil - Effekt'!I34</f>
        <v>531.5</v>
      </c>
      <c r="M90" s="181">
        <f>'Profil - Effekt'!I34/(4185*($H$4-$H$5))*3600</f>
        <v>45.72043010752688</v>
      </c>
      <c r="N90" s="182">
        <f>M90/SQRT(Data!$G$1)/100</f>
        <v>0.14458069474232202</v>
      </c>
      <c r="O90" s="181">
        <f>IF(N90&gt;0.75,8,IF(N90&lt;0.13,"-",HLOOKUP(N90,Forinnstilling!$D$23:$R$24,2,TRUE)))</f>
        <v>1</v>
      </c>
      <c r="P90" s="181">
        <f>IF(N90&gt;0.26,"-",IF(N90&lt;0.07,2,HLOOKUP(N90,Forinnstilling!$D$26:$R$27,2,TRUE)))</f>
        <v>5.5</v>
      </c>
      <c r="Q90" s="183">
        <f>'Profil - Effekt'!J34</f>
        <v>720.5</v>
      </c>
      <c r="R90" s="181">
        <f>'Profil - Effekt'!J34/(4185*($H$4-$H$5))*3600</f>
        <v>61.978494623655912</v>
      </c>
      <c r="S90" s="182">
        <f>R90/SQRT(Data!$G$1)/100</f>
        <v>0.1959932089592531</v>
      </c>
      <c r="T90" s="181">
        <f>IF(S90&gt;0.75,8,IF(S90&lt;0.13,"-",HLOOKUP(S90,Forinnstilling!$D$23:$R$24,2,TRUE)))</f>
        <v>1.5</v>
      </c>
      <c r="U90" s="181">
        <f>IF(S90&gt;0.26,"-",IF(S90&lt;0.07,2,HLOOKUP(S90,Forinnstilling!$D$26:$R$27,2,TRUE)))</f>
        <v>7</v>
      </c>
      <c r="V90" s="187">
        <f>'Profil - Effekt'!K34</f>
        <v>972</v>
      </c>
      <c r="W90" s="181">
        <f>'Profil - Effekt'!K34/(4185*($H$4-$H$5))*3600</f>
        <v>83.612903225806463</v>
      </c>
      <c r="X90" s="182">
        <f>W90/SQRT(Data!$G$1)/100</f>
        <v>0.26440721597278838</v>
      </c>
      <c r="Y90" s="181">
        <f>IF(X90&gt;0.75,8,IF(X90&lt;0.13,"-",HLOOKUP(X90,Forinnstilling!$D$23:$R$24,2,TRUE)))</f>
        <v>2</v>
      </c>
      <c r="Z90" s="181" t="str">
        <f>IF(X90&gt;0.26,"-",IF(X90&lt;0.07,2,HLOOKUP(X90,Forinnstilling!$D$26:$R$27,2,TRUE)))</f>
        <v>-</v>
      </c>
    </row>
    <row r="91" spans="1:52" s="49" customFormat="1" x14ac:dyDescent="0.25">
      <c r="A91" s="175">
        <v>600</v>
      </c>
      <c r="B91" s="176">
        <f>'Profil - Effekt'!G35</f>
        <v>308.40000000000003</v>
      </c>
      <c r="C91" s="177">
        <f>'Profil - Effekt'!G35/(4185*($H$4-$H$5))*3600</f>
        <v>26.529032258064518</v>
      </c>
      <c r="D91" s="178">
        <f>C91/SQRT(Data!$G$1)/100</f>
        <v>8.3892166055563724E-2</v>
      </c>
      <c r="E91" s="177" t="str">
        <f>IF(D91&gt;0.75,8,IF(D91&lt;0.13,"-",HLOOKUP(D91,Forinnstilling!$D$23:$R$24,2,TRUE)))</f>
        <v>-</v>
      </c>
      <c r="F91" s="177">
        <f>IF(D91&gt;0.26,"-",IF(D91&lt;0.07,2,HLOOKUP(D91,Forinnstilling!$D$26:$R$27,2,TRUE)))</f>
        <v>3.5</v>
      </c>
      <c r="G91" s="179">
        <f>'Profil - Effekt'!H35</f>
        <v>504</v>
      </c>
      <c r="H91" s="177">
        <f>'Profil - Effekt'!H35/(4185*($H$4-$H$5))*3600</f>
        <v>43.354838709677416</v>
      </c>
      <c r="I91" s="178">
        <f>H91/SQRT(Data!$G$1)/100</f>
        <v>0.13710003791181616</v>
      </c>
      <c r="J91" s="177">
        <f>IF(I91&gt;0.75,8,IF(I91&lt;0.13,"-",HLOOKUP(I91,Forinnstilling!$D$23:$R$24,2,TRUE)))</f>
        <v>1</v>
      </c>
      <c r="K91" s="177">
        <f>IF(I91&gt;0.26,"-",IF(I91&lt;0.07,2,HLOOKUP(I91,Forinnstilling!$D$26:$R$27,2,TRUE)))</f>
        <v>5.5</v>
      </c>
      <c r="L91" s="179">
        <f>'Profil - Effekt'!I35</f>
        <v>637.79999999999995</v>
      </c>
      <c r="M91" s="177">
        <f>'Profil - Effekt'!I35/(4185*($H$4-$H$5))*3600</f>
        <v>54.86451612903226</v>
      </c>
      <c r="N91" s="178">
        <f>M91/SQRT(Data!$G$1)/100</f>
        <v>0.17349683369078645</v>
      </c>
      <c r="O91" s="177">
        <f>IF(N91&gt;0.75,8,IF(N91&lt;0.13,"-",HLOOKUP(N91,Forinnstilling!$D$23:$R$24,2,TRUE)))</f>
        <v>1</v>
      </c>
      <c r="P91" s="177">
        <f>IF(N91&gt;0.26,"-",IF(N91&lt;0.07,2,HLOOKUP(N91,Forinnstilling!$D$26:$R$27,2,TRUE)))</f>
        <v>6.5</v>
      </c>
      <c r="Q91" s="179">
        <f>'Profil - Effekt'!J35</f>
        <v>864.6</v>
      </c>
      <c r="R91" s="177">
        <f>'Profil - Effekt'!J35/(4185*($H$4-$H$5))*3600</f>
        <v>74.374193548387098</v>
      </c>
      <c r="S91" s="178">
        <f>R91/SQRT(Data!$G$1)/100</f>
        <v>0.23519185075110371</v>
      </c>
      <c r="T91" s="177">
        <f>IF(S91&gt;0.75,8,IF(S91&lt;0.13,"-",HLOOKUP(S91,Forinnstilling!$D$23:$R$24,2,TRUE)))</f>
        <v>2</v>
      </c>
      <c r="U91" s="177">
        <f>IF(S91&gt;0.26,"-",IF(S91&lt;0.07,2,HLOOKUP(S91,Forinnstilling!$D$26:$R$27,2,TRUE)))</f>
        <v>7.5</v>
      </c>
      <c r="V91" s="186">
        <f>'Profil - Effekt'!K35</f>
        <v>1166.3999999999999</v>
      </c>
      <c r="W91" s="177">
        <f>'Profil - Effekt'!K35/(4185*($H$4-$H$5))*3600</f>
        <v>100.33548387096774</v>
      </c>
      <c r="X91" s="178">
        <f>W91/SQRT(Data!$G$1)/100</f>
        <v>0.317288659167346</v>
      </c>
      <c r="Y91" s="177">
        <f>IF(X91&gt;0.75,8,IF(X91&lt;0.13,"-",HLOOKUP(X91,Forinnstilling!$D$23:$R$24,2,TRUE)))</f>
        <v>3</v>
      </c>
      <c r="Z91" s="177" t="str">
        <f>IF(X91&gt;0.26,"-",IF(X91&lt;0.07,2,HLOOKUP(X91,Forinnstilling!$D$26:$R$27,2,TRUE)))</f>
        <v>-</v>
      </c>
    </row>
    <row r="92" spans="1:52" s="49" customFormat="1" x14ac:dyDescent="0.25">
      <c r="A92" s="175">
        <v>700</v>
      </c>
      <c r="B92" s="180">
        <f>'Profil - Effekt'!G36</f>
        <v>359.8</v>
      </c>
      <c r="C92" s="181">
        <f>'Profil - Effekt'!G36/(4185*($H$4-$H$5))*3600</f>
        <v>30.950537634408601</v>
      </c>
      <c r="D92" s="182">
        <f>C92/SQRT(Data!$G$1)/100</f>
        <v>9.7874193731490991E-2</v>
      </c>
      <c r="E92" s="181" t="str">
        <f>IF(D92&gt;0.75,8,IF(D92&lt;0.13,"-",HLOOKUP(D92,Forinnstilling!$D$23:$R$24,2,TRUE)))</f>
        <v>-</v>
      </c>
      <c r="F92" s="181">
        <f>IF(D92&gt;0.26,"-",IF(D92&lt;0.07,2,HLOOKUP(D92,Forinnstilling!$D$26:$R$27,2,TRUE)))</f>
        <v>4</v>
      </c>
      <c r="G92" s="183">
        <f>'Profil - Effekt'!H36</f>
        <v>588</v>
      </c>
      <c r="H92" s="181">
        <f>'Profil - Effekt'!H36/(4185*($H$4-$H$5))*3600</f>
        <v>50.58064516129032</v>
      </c>
      <c r="I92" s="182">
        <f>H92/SQRT(Data!$G$1)/100</f>
        <v>0.1599500442304522</v>
      </c>
      <c r="J92" s="181">
        <f>IF(I92&gt;0.75,8,IF(I92&lt;0.13,"-",HLOOKUP(I92,Forinnstilling!$D$23:$R$24,2,TRUE)))</f>
        <v>1</v>
      </c>
      <c r="K92" s="181">
        <f>IF(I92&gt;0.26,"-",IF(I92&lt;0.07,2,HLOOKUP(I92,Forinnstilling!$D$26:$R$27,2,TRUE)))</f>
        <v>6</v>
      </c>
      <c r="L92" s="183">
        <f>'Profil - Effekt'!I36</f>
        <v>744.09999999999991</v>
      </c>
      <c r="M92" s="181">
        <f>'Profil - Effekt'!I36/(4185*($H$4-$H$5))*3600</f>
        <v>64.008602150537627</v>
      </c>
      <c r="N92" s="182">
        <f>M92/SQRT(Data!$G$1)/100</f>
        <v>0.20241297263925082</v>
      </c>
      <c r="O92" s="181">
        <f>IF(N92&gt;0.75,8,IF(N92&lt;0.13,"-",HLOOKUP(N92,Forinnstilling!$D$23:$R$24,2,TRUE)))</f>
        <v>1.5</v>
      </c>
      <c r="P92" s="181">
        <f>IF(N92&gt;0.26,"-",IF(N92&lt;0.07,2,HLOOKUP(N92,Forinnstilling!$D$26:$R$27,2,TRUE)))</f>
        <v>7</v>
      </c>
      <c r="Q92" s="183">
        <f>'Profil - Effekt'!J36</f>
        <v>1008.7</v>
      </c>
      <c r="R92" s="181">
        <f>'Profil - Effekt'!J36/(4185*($H$4-$H$5))*3600</f>
        <v>86.769892473118276</v>
      </c>
      <c r="S92" s="182">
        <f>R92/SQRT(Data!$G$1)/100</f>
        <v>0.27439049254295428</v>
      </c>
      <c r="T92" s="181">
        <f>IF(S92&gt;0.75,8,IF(S92&lt;0.13,"-",HLOOKUP(S92,Forinnstilling!$D$23:$R$24,2,TRUE)))</f>
        <v>2.5</v>
      </c>
      <c r="U92" s="181" t="str">
        <f>IF(S92&gt;0.26,"-",IF(S92&lt;0.07,2,HLOOKUP(S92,Forinnstilling!$D$26:$R$27,2,TRUE)))</f>
        <v>-</v>
      </c>
      <c r="V92" s="187">
        <f>'Profil - Effekt'!K36</f>
        <v>1360.8</v>
      </c>
      <c r="W92" s="181">
        <f>'Profil - Effekt'!K36/(4185*($H$4-$H$5))*3600</f>
        <v>117.05806451612902</v>
      </c>
      <c r="X92" s="182">
        <f>W92/SQRT(Data!$G$1)/100</f>
        <v>0.37017010236190367</v>
      </c>
      <c r="Y92" s="181">
        <f>IF(X92&gt;0.75,8,IF(X92&lt;0.13,"-",HLOOKUP(X92,Forinnstilling!$D$23:$R$24,2,TRUE)))</f>
        <v>3.5</v>
      </c>
      <c r="Z92" s="181" t="str">
        <f>IF(X92&gt;0.26,"-",IF(X92&lt;0.07,2,HLOOKUP(X92,Forinnstilling!$D$26:$R$27,2,TRUE)))</f>
        <v>-</v>
      </c>
    </row>
    <row r="93" spans="1:52" s="49" customFormat="1" x14ac:dyDescent="0.25">
      <c r="A93" s="175">
        <v>800</v>
      </c>
      <c r="B93" s="176">
        <f>'Profil - Effekt'!G37</f>
        <v>411.2</v>
      </c>
      <c r="C93" s="177">
        <f>'Profil - Effekt'!G37/(4185*($H$4-$H$5))*3600</f>
        <v>35.372043010752684</v>
      </c>
      <c r="D93" s="178">
        <f>C93/SQRT(Data!$G$1)/100</f>
        <v>0.11185622140741826</v>
      </c>
      <c r="E93" s="177" t="str">
        <f>IF(D93&gt;0.75,8,IF(D93&lt;0.13,"-",HLOOKUP(D93,Forinnstilling!$D$23:$R$24,2,TRUE)))</f>
        <v>-</v>
      </c>
      <c r="F93" s="177">
        <f>IF(D93&gt;0.26,"-",IF(D93&lt;0.07,2,HLOOKUP(D93,Forinnstilling!$D$26:$R$27,2,TRUE)))</f>
        <v>5</v>
      </c>
      <c r="G93" s="179">
        <f>'Profil - Effekt'!H37</f>
        <v>672</v>
      </c>
      <c r="H93" s="177">
        <f>'Profil - Effekt'!H37/(4185*($H$4-$H$5))*3600</f>
        <v>57.806451612903224</v>
      </c>
      <c r="I93" s="178">
        <f>H93/SQRT(Data!$G$1)/100</f>
        <v>0.18280005054908824</v>
      </c>
      <c r="J93" s="177">
        <f>IF(I93&gt;0.75,8,IF(I93&lt;0.13,"-",HLOOKUP(I93,Forinnstilling!$D$23:$R$24,2,TRUE)))</f>
        <v>1.5</v>
      </c>
      <c r="K93" s="177">
        <f>IF(I93&gt;0.26,"-",IF(I93&lt;0.07,2,HLOOKUP(I93,Forinnstilling!$D$26:$R$27,2,TRUE)))</f>
        <v>7</v>
      </c>
      <c r="L93" s="179">
        <f>'Profil - Effekt'!I37</f>
        <v>850.4</v>
      </c>
      <c r="M93" s="177">
        <f>'Profil - Effekt'!I37/(4185*($H$4-$H$5))*3600</f>
        <v>73.152688172043</v>
      </c>
      <c r="N93" s="178">
        <f>M93/SQRT(Data!$G$1)/100</f>
        <v>0.23132911158771521</v>
      </c>
      <c r="O93" s="177">
        <f>IF(N93&gt;0.75,8,IF(N93&lt;0.13,"-",HLOOKUP(N93,Forinnstilling!$D$23:$R$24,2,TRUE)))</f>
        <v>2</v>
      </c>
      <c r="P93" s="177">
        <f>IF(N93&gt;0.26,"-",IF(N93&lt;0.07,2,HLOOKUP(N93,Forinnstilling!$D$26:$R$27,2,TRUE)))</f>
        <v>7.5</v>
      </c>
      <c r="Q93" s="179">
        <f>'Profil - Effekt'!J37</f>
        <v>1152.8</v>
      </c>
      <c r="R93" s="177">
        <f>'Profil - Effekt'!J37/(4185*($H$4-$H$5))*3600</f>
        <v>99.165591397849468</v>
      </c>
      <c r="S93" s="178">
        <f>R93/SQRT(Data!$G$1)/100</f>
        <v>0.31358913433480495</v>
      </c>
      <c r="T93" s="177">
        <f>IF(S93&gt;0.75,8,IF(S93&lt;0.13,"-",HLOOKUP(S93,Forinnstilling!$D$23:$R$24,2,TRUE)))</f>
        <v>3</v>
      </c>
      <c r="U93" s="177" t="str">
        <f>IF(S93&gt;0.26,"-",IF(S93&lt;0.07,2,HLOOKUP(S93,Forinnstilling!$D$26:$R$27,2,TRUE)))</f>
        <v>-</v>
      </c>
      <c r="V93" s="186">
        <f>'Profil - Effekt'!K37</f>
        <v>1555.2</v>
      </c>
      <c r="W93" s="177">
        <f>'Profil - Effekt'!K37/(4185*($H$4-$H$5))*3600</f>
        <v>133.78064516129035</v>
      </c>
      <c r="X93" s="178">
        <f>W93/SQRT(Data!$G$1)/100</f>
        <v>0.42305154555646146</v>
      </c>
      <c r="Y93" s="177">
        <f>IF(X93&gt;0.75,8,IF(X93&lt;0.13,"-",HLOOKUP(X93,Forinnstilling!$D$23:$R$24,2,TRUE)))</f>
        <v>4.5</v>
      </c>
      <c r="Z93" s="177" t="str">
        <f>IF(X93&gt;0.26,"-",IF(X93&lt;0.07,2,HLOOKUP(X93,Forinnstilling!$D$26:$R$27,2,TRUE)))</f>
        <v>-</v>
      </c>
    </row>
    <row r="94" spans="1:52" s="49" customFormat="1" x14ac:dyDescent="0.25">
      <c r="A94" s="175">
        <v>900</v>
      </c>
      <c r="B94" s="180">
        <f>'Profil - Effekt'!G38</f>
        <v>462.6</v>
      </c>
      <c r="C94" s="181">
        <f>'Profil - Effekt'!G38/(4185*($H$4-$H$5))*3600</f>
        <v>39.793548387096777</v>
      </c>
      <c r="D94" s="182">
        <f>C94/SQRT(Data!$G$1)/100</f>
        <v>0.12583824908334557</v>
      </c>
      <c r="E94" s="181" t="str">
        <f>IF(D94&gt;0.75,8,IF(D94&lt;0.13,"-",HLOOKUP(D94,Forinnstilling!$D$23:$R$24,2,TRUE)))</f>
        <v>-</v>
      </c>
      <c r="F94" s="181">
        <f>IF(D94&gt;0.26,"-",IF(D94&lt;0.07,2,HLOOKUP(D94,Forinnstilling!$D$26:$R$27,2,TRUE)))</f>
        <v>5</v>
      </c>
      <c r="G94" s="183">
        <f>'Profil - Effekt'!H38</f>
        <v>756</v>
      </c>
      <c r="H94" s="181">
        <f>'Profil - Effekt'!H38/(4185*($H$4-$H$5))*3600</f>
        <v>65.032258064516128</v>
      </c>
      <c r="I94" s="182">
        <f>H94/SQRT(Data!$G$1)/100</f>
        <v>0.20565005686772428</v>
      </c>
      <c r="J94" s="181">
        <f>IF(I94&gt;0.75,8,IF(I94&lt;0.13,"-",HLOOKUP(I94,Forinnstilling!$D$23:$R$24,2,TRUE)))</f>
        <v>1.5</v>
      </c>
      <c r="K94" s="181">
        <f>IF(I94&gt;0.26,"-",IF(I94&lt;0.07,2,HLOOKUP(I94,Forinnstilling!$D$26:$R$27,2,TRUE)))</f>
        <v>7</v>
      </c>
      <c r="L94" s="183">
        <f>'Profil - Effekt'!I38</f>
        <v>956.69999999999993</v>
      </c>
      <c r="M94" s="181">
        <f>'Profil - Effekt'!I38/(4185*($H$4-$H$5))*3600</f>
        <v>82.296774193548373</v>
      </c>
      <c r="N94" s="182">
        <f>M94/SQRT(Data!$G$1)/100</f>
        <v>0.26024525053617958</v>
      </c>
      <c r="O94" s="181">
        <f>IF(N94&gt;0.75,8,IF(N94&lt;0.13,"-",HLOOKUP(N94,Forinnstilling!$D$23:$R$24,2,TRUE)))</f>
        <v>2</v>
      </c>
      <c r="P94" s="181" t="str">
        <f>IF(N94&gt;0.26,"-",IF(N94&lt;0.07,2,HLOOKUP(N94,Forinnstilling!$D$26:$R$27,2,TRUE)))</f>
        <v>-</v>
      </c>
      <c r="Q94" s="183">
        <f>'Profil - Effekt'!J38</f>
        <v>1296.9000000000001</v>
      </c>
      <c r="R94" s="181">
        <f>'Profil - Effekt'!J38/(4185*($H$4-$H$5))*3600</f>
        <v>111.56129032258066</v>
      </c>
      <c r="S94" s="182">
        <f>R94/SQRT(Data!$G$1)/100</f>
        <v>0.35278777612665563</v>
      </c>
      <c r="T94" s="181">
        <f>IF(S94&gt;0.75,8,IF(S94&lt;0.13,"-",HLOOKUP(S94,Forinnstilling!$D$23:$R$24,2,TRUE)))</f>
        <v>3.5</v>
      </c>
      <c r="U94" s="181" t="str">
        <f>IF(S94&gt;0.26,"-",IF(S94&lt;0.07,2,HLOOKUP(S94,Forinnstilling!$D$26:$R$27,2,TRUE)))</f>
        <v>-</v>
      </c>
      <c r="V94" s="187">
        <f>'Profil - Effekt'!K38</f>
        <v>1749.6</v>
      </c>
      <c r="W94" s="181">
        <f>'Profil - Effekt'!K38/(4185*($H$4-$H$5))*3600</f>
        <v>150.50322580645161</v>
      </c>
      <c r="X94" s="182">
        <f>W94/SQRT(Data!$G$1)/100</f>
        <v>0.47593298875101903</v>
      </c>
      <c r="Y94" s="181">
        <f>IF(X94&gt;0.75,8,IF(X94&lt;0.13,"-",HLOOKUP(X94,Forinnstilling!$D$23:$R$24,2,TRUE)))</f>
        <v>5</v>
      </c>
      <c r="Z94" s="181" t="str">
        <f>IF(X94&gt;0.26,"-",IF(X94&lt;0.07,2,HLOOKUP(X94,Forinnstilling!$D$26:$R$27,2,TRUE)))</f>
        <v>-</v>
      </c>
    </row>
    <row r="95" spans="1:52" s="49" customFormat="1" x14ac:dyDescent="0.25">
      <c r="A95" s="175">
        <v>1000</v>
      </c>
      <c r="B95" s="176">
        <f>'Profil - Effekt'!G39</f>
        <v>514</v>
      </c>
      <c r="C95" s="177">
        <f>'Profil - Effekt'!G39/(4185*($H$4-$H$5))*3600</f>
        <v>44.215053763440864</v>
      </c>
      <c r="D95" s="178">
        <f>C95/SQRT(Data!$G$1)/100</f>
        <v>0.13982027675927286</v>
      </c>
      <c r="E95" s="177">
        <f>IF(D95&gt;0.75,8,IF(D95&lt;0.13,"-",HLOOKUP(D95,Forinnstilling!$D$23:$R$24,2,TRUE)))</f>
        <v>1</v>
      </c>
      <c r="F95" s="177">
        <f>IF(D95&gt;0.26,"-",IF(D95&lt;0.07,2,HLOOKUP(D95,Forinnstilling!$D$26:$R$27,2,TRUE)))</f>
        <v>5.5</v>
      </c>
      <c r="G95" s="179">
        <f>'Profil - Effekt'!H39</f>
        <v>840</v>
      </c>
      <c r="H95" s="177">
        <f>'Profil - Effekt'!H39/(4185*($H$4-$H$5))*3600</f>
        <v>72.258064516129039</v>
      </c>
      <c r="I95" s="178">
        <f>H95/SQRT(Data!$G$1)/100</f>
        <v>0.22850006318636035</v>
      </c>
      <c r="J95" s="177">
        <f>IF(I95&gt;0.75,8,IF(I95&lt;0.13,"-",HLOOKUP(I95,Forinnstilling!$D$23:$R$24,2,TRUE)))</f>
        <v>2</v>
      </c>
      <c r="K95" s="177">
        <f>IF(I95&gt;0.26,"-",IF(I95&lt;0.07,2,HLOOKUP(I95,Forinnstilling!$D$26:$R$27,2,TRUE)))</f>
        <v>7.5</v>
      </c>
      <c r="L95" s="179">
        <f>'Profil - Effekt'!I39</f>
        <v>1063</v>
      </c>
      <c r="M95" s="177">
        <f>'Profil - Effekt'!I39/(4185*($H$4-$H$5))*3600</f>
        <v>91.44086021505376</v>
      </c>
      <c r="N95" s="178">
        <f>M95/SQRT(Data!$G$1)/100</f>
        <v>0.28916138948464404</v>
      </c>
      <c r="O95" s="177">
        <f>IF(N95&gt;0.75,8,IF(N95&lt;0.13,"-",HLOOKUP(N95,Forinnstilling!$D$23:$R$24,2,TRUE)))</f>
        <v>2.5</v>
      </c>
      <c r="P95" s="177" t="str">
        <f>IF(N95&gt;0.26,"-",IF(N95&lt;0.07,2,HLOOKUP(N95,Forinnstilling!$D$26:$R$27,2,TRUE)))</f>
        <v>-</v>
      </c>
      <c r="Q95" s="179">
        <f>'Profil - Effekt'!J39</f>
        <v>1441</v>
      </c>
      <c r="R95" s="177">
        <f>'Profil - Effekt'!J39/(4185*($H$4-$H$5))*3600</f>
        <v>123.95698924731182</v>
      </c>
      <c r="S95" s="178">
        <f>R95/SQRT(Data!$G$1)/100</f>
        <v>0.39198641791850619</v>
      </c>
      <c r="T95" s="177">
        <f>IF(S95&gt;0.75,8,IF(S95&lt;0.13,"-",HLOOKUP(S95,Forinnstilling!$D$23:$R$24,2,TRUE)))</f>
        <v>4</v>
      </c>
      <c r="U95" s="177" t="str">
        <f>IF(S95&gt;0.26,"-",IF(S95&lt;0.07,2,HLOOKUP(S95,Forinnstilling!$D$26:$R$27,2,TRUE)))</f>
        <v>-</v>
      </c>
      <c r="V95" s="186">
        <f>'Profil - Effekt'!K39</f>
        <v>1944</v>
      </c>
      <c r="W95" s="177">
        <f>'Profil - Effekt'!K39/(4185*($H$4-$H$5))*3600</f>
        <v>167.22580645161293</v>
      </c>
      <c r="X95" s="178">
        <f>W95/SQRT(Data!$G$1)/100</f>
        <v>0.52881443194557676</v>
      </c>
      <c r="Y95" s="177">
        <f>IF(X95&gt;0.75,8,IF(X95&lt;0.13,"-",HLOOKUP(X95,Forinnstilling!$D$23:$R$24,2,TRUE)))</f>
        <v>5.5</v>
      </c>
      <c r="Z95" s="177" t="str">
        <f>IF(X95&gt;0.26,"-",IF(X95&lt;0.07,2,HLOOKUP(X95,Forinnstilling!$D$26:$R$27,2,TRUE)))</f>
        <v>-</v>
      </c>
    </row>
    <row r="96" spans="1:52" s="49" customFormat="1" x14ac:dyDescent="0.25">
      <c r="A96" s="175">
        <v>1100</v>
      </c>
      <c r="B96" s="180">
        <f>'Profil - Effekt'!G40</f>
        <v>565.4</v>
      </c>
      <c r="C96" s="181">
        <f>'Profil - Effekt'!G40/(4185*($H$4-$H$5))*3600</f>
        <v>48.636559139784943</v>
      </c>
      <c r="D96" s="182">
        <f>C96/SQRT(Data!$G$1)/100</f>
        <v>0.15380230443520013</v>
      </c>
      <c r="E96" s="181">
        <f>IF(D96&gt;0.75,8,IF(D96&lt;0.13,"-",HLOOKUP(D96,Forinnstilling!$D$23:$R$24,2,TRUE)))</f>
        <v>1</v>
      </c>
      <c r="F96" s="181">
        <f>IF(D96&gt;0.26,"-",IF(D96&lt;0.07,2,HLOOKUP(D96,Forinnstilling!$D$26:$R$27,2,TRUE)))</f>
        <v>6</v>
      </c>
      <c r="G96" s="183">
        <f>'Profil - Effekt'!H40</f>
        <v>924</v>
      </c>
      <c r="H96" s="181">
        <f>'Profil - Effekt'!H40/(4185*($H$4-$H$5))*3600</f>
        <v>79.483870967741936</v>
      </c>
      <c r="I96" s="182">
        <f>H96/SQRT(Data!$G$1)/100</f>
        <v>0.25135006950499633</v>
      </c>
      <c r="J96" s="181">
        <f>IF(I96&gt;0.75,8,IF(I96&lt;0.13,"-",HLOOKUP(I96,Forinnstilling!$D$23:$R$24,2,TRUE)))</f>
        <v>2</v>
      </c>
      <c r="K96" s="181">
        <f>IF(I96&gt;0.26,"-",IF(I96&lt;0.07,2,HLOOKUP(I96,Forinnstilling!$D$26:$R$27,2,TRUE)))</f>
        <v>7.5</v>
      </c>
      <c r="L96" s="183">
        <f>'Profil - Effekt'!I40</f>
        <v>1169.3</v>
      </c>
      <c r="M96" s="181">
        <f>'Profil - Effekt'!I40/(4185*($H$4-$H$5))*3600</f>
        <v>100.58494623655913</v>
      </c>
      <c r="N96" s="182">
        <f>M96/SQRT(Data!$G$1)/100</f>
        <v>0.31807752843310844</v>
      </c>
      <c r="O96" s="181">
        <f>IF(N96&gt;0.75,8,IF(N96&lt;0.13,"-",HLOOKUP(N96,Forinnstilling!$D$23:$R$24,2,TRUE)))</f>
        <v>3</v>
      </c>
      <c r="P96" s="181" t="str">
        <f>IF(N96&gt;0.26,"-",IF(N96&lt;0.07,2,HLOOKUP(N96,Forinnstilling!$D$26:$R$27,2,TRUE)))</f>
        <v>-</v>
      </c>
      <c r="Q96" s="183">
        <f>'Profil - Effekt'!J40</f>
        <v>1585.1000000000001</v>
      </c>
      <c r="R96" s="181">
        <f>'Profil - Effekt'!J40/(4185*($H$4-$H$5))*3600</f>
        <v>136.352688172043</v>
      </c>
      <c r="S96" s="182">
        <f>R96/SQRT(Data!$G$1)/100</f>
        <v>0.43118505971035676</v>
      </c>
      <c r="T96" s="181">
        <f>IF(S96&gt;0.75,8,IF(S96&lt;0.13,"-",HLOOKUP(S96,Forinnstilling!$D$23:$R$24,2,TRUE)))</f>
        <v>4.5</v>
      </c>
      <c r="U96" s="181" t="str">
        <f>IF(S96&gt;0.26,"-",IF(S96&lt;0.07,2,HLOOKUP(S96,Forinnstilling!$D$26:$R$27,2,TRUE)))</f>
        <v>-</v>
      </c>
      <c r="V96" s="187">
        <f>'Profil - Effekt'!K40</f>
        <v>2138.4</v>
      </c>
      <c r="W96" s="181">
        <f>'Profil - Effekt'!K40/(4185*($H$4-$H$5))*3600</f>
        <v>183.94838709677421</v>
      </c>
      <c r="X96" s="182">
        <f>W96/SQRT(Data!$G$1)/100</f>
        <v>0.58169587514013443</v>
      </c>
      <c r="Y96" s="181">
        <f>IF(X96&gt;0.75,8,IF(X96&lt;0.13,"-",HLOOKUP(X96,Forinnstilling!$D$23:$R$24,2,TRUE)))</f>
        <v>6</v>
      </c>
      <c r="Z96" s="181" t="str">
        <f>IF(X96&gt;0.26,"-",IF(X96&lt;0.07,2,HLOOKUP(X96,Forinnstilling!$D$26:$R$27,2,TRUE)))</f>
        <v>-</v>
      </c>
    </row>
    <row r="97" spans="1:27" s="49" customFormat="1" x14ac:dyDescent="0.25">
      <c r="A97" s="175">
        <v>1200</v>
      </c>
      <c r="B97" s="176">
        <f>'Profil - Effekt'!G41</f>
        <v>616.80000000000007</v>
      </c>
      <c r="C97" s="177">
        <f>'Profil - Effekt'!G41/(4185*($H$4-$H$5))*3600</f>
        <v>53.058064516129036</v>
      </c>
      <c r="D97" s="178">
        <f>C97/SQRT(Data!$G$1)/100</f>
        <v>0.16778433211112745</v>
      </c>
      <c r="E97" s="177">
        <f>IF(D97&gt;0.75,8,IF(D97&lt;0.13,"-",HLOOKUP(D97,Forinnstilling!$D$23:$R$24,2,TRUE)))</f>
        <v>1</v>
      </c>
      <c r="F97" s="177">
        <f>IF(D97&gt;0.26,"-",IF(D97&lt;0.07,2,HLOOKUP(D97,Forinnstilling!$D$26:$R$27,2,TRUE)))</f>
        <v>6</v>
      </c>
      <c r="G97" s="179">
        <f>'Profil - Effekt'!H41</f>
        <v>1008</v>
      </c>
      <c r="H97" s="177">
        <f>'Profil - Effekt'!H41/(4185*($H$4-$H$5))*3600</f>
        <v>86.709677419354833</v>
      </c>
      <c r="I97" s="178">
        <f>H97/SQRT(Data!$G$1)/100</f>
        <v>0.27420007582363232</v>
      </c>
      <c r="J97" s="177">
        <f>IF(I97&gt;0.75,8,IF(I97&lt;0.13,"-",HLOOKUP(I97,Forinnstilling!$D$23:$R$24,2,TRUE)))</f>
        <v>2.5</v>
      </c>
      <c r="K97" s="177" t="str">
        <f>IF(I97&gt;0.26,"-",IF(I97&lt;0.07,2,HLOOKUP(I97,Forinnstilling!$D$26:$R$27,2,TRUE)))</f>
        <v>-</v>
      </c>
      <c r="L97" s="179">
        <f>'Profil - Effekt'!I41</f>
        <v>1275.5999999999999</v>
      </c>
      <c r="M97" s="177">
        <f>'Profil - Effekt'!I41/(4185*($H$4-$H$5))*3600</f>
        <v>109.72903225806452</v>
      </c>
      <c r="N97" s="178">
        <f>M97/SQRT(Data!$G$1)/100</f>
        <v>0.34699366738157289</v>
      </c>
      <c r="O97" s="177">
        <f>IF(N97&gt;0.75,8,IF(N97&lt;0.13,"-",HLOOKUP(N97,Forinnstilling!$D$23:$R$24,2,TRUE)))</f>
        <v>3</v>
      </c>
      <c r="P97" s="177" t="str">
        <f>IF(N97&gt;0.26,"-",IF(N97&lt;0.07,2,HLOOKUP(N97,Forinnstilling!$D$26:$R$27,2,TRUE)))</f>
        <v>-</v>
      </c>
      <c r="Q97" s="179">
        <f>'Profil - Effekt'!J41</f>
        <v>1729.2</v>
      </c>
      <c r="R97" s="177">
        <f>'Profil - Effekt'!J41/(4185*($H$4-$H$5))*3600</f>
        <v>148.7483870967742</v>
      </c>
      <c r="S97" s="178">
        <f>R97/SQRT(Data!$G$1)/100</f>
        <v>0.47038370150220743</v>
      </c>
      <c r="T97" s="177">
        <f>IF(S97&gt;0.75,8,IF(S97&lt;0.13,"-",HLOOKUP(S97,Forinnstilling!$D$23:$R$24,2,TRUE)))</f>
        <v>5</v>
      </c>
      <c r="U97" s="177" t="str">
        <f>IF(S97&gt;0.26,"-",IF(S97&lt;0.07,2,HLOOKUP(S97,Forinnstilling!$D$26:$R$27,2,TRUE)))</f>
        <v>-</v>
      </c>
      <c r="V97" s="186">
        <f>'Profil - Effekt'!K41</f>
        <v>2332.7999999999997</v>
      </c>
      <c r="W97" s="177">
        <f>'Profil - Effekt'!K41/(4185*($H$4-$H$5))*3600</f>
        <v>200.67096774193547</v>
      </c>
      <c r="X97" s="178">
        <f>W97/SQRT(Data!$G$1)/100</f>
        <v>0.634577318334692</v>
      </c>
      <c r="Y97" s="177">
        <f>IF(X97&gt;0.75,8,IF(X97&lt;0.13,"-",HLOOKUP(X97,Forinnstilling!$D$23:$R$24,2,TRUE)))</f>
        <v>6.5</v>
      </c>
      <c r="Z97" s="177" t="str">
        <f>IF(X97&gt;0.26,"-",IF(X97&lt;0.07,2,HLOOKUP(X97,Forinnstilling!$D$26:$R$27,2,TRUE)))</f>
        <v>-</v>
      </c>
    </row>
    <row r="98" spans="1:27" s="49" customFormat="1" x14ac:dyDescent="0.25">
      <c r="A98" s="175">
        <v>1300</v>
      </c>
      <c r="B98" s="180">
        <f>'Profil - Effekt'!G42</f>
        <v>668.2</v>
      </c>
      <c r="C98" s="181">
        <f>'Profil - Effekt'!G42/(4185*($H$4-$H$5))*3600</f>
        <v>57.479569892473123</v>
      </c>
      <c r="D98" s="182">
        <f>C98/SQRT(Data!$G$1)/100</f>
        <v>0.18176635978705474</v>
      </c>
      <c r="E98" s="181">
        <f>IF(D98&gt;0.75,8,IF(D98&lt;0.13,"-",HLOOKUP(D98,Forinnstilling!$D$23:$R$24,2,TRUE)))</f>
        <v>1.5</v>
      </c>
      <c r="F98" s="181">
        <f>IF(D98&gt;0.26,"-",IF(D98&lt;0.07,2,HLOOKUP(D98,Forinnstilling!$D$26:$R$27,2,TRUE)))</f>
        <v>7</v>
      </c>
      <c r="G98" s="183">
        <f>'Profil - Effekt'!H42</f>
        <v>1092</v>
      </c>
      <c r="H98" s="181">
        <f>'Profil - Effekt'!H42/(4185*($H$4-$H$5))*3600</f>
        <v>93.935483870967744</v>
      </c>
      <c r="I98" s="182">
        <f>H98/SQRT(Data!$G$1)/100</f>
        <v>0.29705008214226841</v>
      </c>
      <c r="J98" s="181">
        <f>IF(I98&gt;0.75,8,IF(I98&lt;0.13,"-",HLOOKUP(I98,Forinnstilling!$D$23:$R$24,2,TRUE)))</f>
        <v>2.5</v>
      </c>
      <c r="K98" s="181" t="str">
        <f>IF(I98&gt;0.26,"-",IF(I98&lt;0.07,2,HLOOKUP(I98,Forinnstilling!$D$26:$R$27,2,TRUE)))</f>
        <v>-</v>
      </c>
      <c r="L98" s="183">
        <f>'Profil - Effekt'!I42</f>
        <v>1381.8999999999999</v>
      </c>
      <c r="M98" s="181">
        <f>'Profil - Effekt'!I42/(4185*($H$4-$H$5))*3600</f>
        <v>118.87311827956987</v>
      </c>
      <c r="N98" s="182">
        <f>M98/SQRT(Data!$G$1)/100</f>
        <v>0.37590980633003718</v>
      </c>
      <c r="O98" s="181">
        <f>IF(N98&gt;0.75,8,IF(N98&lt;0.13,"-",HLOOKUP(N98,Forinnstilling!$D$23:$R$24,2,TRUE)))</f>
        <v>3.5</v>
      </c>
      <c r="P98" s="181" t="str">
        <f>IF(N98&gt;0.26,"-",IF(N98&lt;0.07,2,HLOOKUP(N98,Forinnstilling!$D$26:$R$27,2,TRUE)))</f>
        <v>-</v>
      </c>
      <c r="Q98" s="183">
        <f>'Profil - Effekt'!J42</f>
        <v>1873.3000000000002</v>
      </c>
      <c r="R98" s="181">
        <f>'Profil - Effekt'!J42/(4185*($H$4-$H$5))*3600</f>
        <v>161.14408602150539</v>
      </c>
      <c r="S98" s="182">
        <f>R98/SQRT(Data!$G$1)/100</f>
        <v>0.50958234329405805</v>
      </c>
      <c r="T98" s="181">
        <f>IF(S98&gt;0.75,8,IF(S98&lt;0.13,"-",HLOOKUP(S98,Forinnstilling!$D$23:$R$24,2,TRUE)))</f>
        <v>5</v>
      </c>
      <c r="U98" s="181" t="str">
        <f>IF(S98&gt;0.26,"-",IF(S98&lt;0.07,2,HLOOKUP(S98,Forinnstilling!$D$26:$R$27,2,TRUE)))</f>
        <v>-</v>
      </c>
      <c r="V98" s="187">
        <f>'Profil - Effekt'!K42</f>
        <v>2527.1999999999998</v>
      </c>
      <c r="W98" s="181">
        <f>'Profil - Effekt'!K42/(4185*($H$4-$H$5))*3600</f>
        <v>217.39354838709676</v>
      </c>
      <c r="X98" s="182">
        <f>W98/SQRT(Data!$G$1)/100</f>
        <v>0.68745876152924967</v>
      </c>
      <c r="Y98" s="181">
        <f>IF(X98&gt;0.75,8,IF(X98&lt;0.13,"-",HLOOKUP(X98,Forinnstilling!$D$23:$R$24,2,TRUE)))</f>
        <v>7</v>
      </c>
      <c r="Z98" s="181" t="str">
        <f>IF(X98&gt;0.26,"-",IF(X98&lt;0.07,2,HLOOKUP(X98,Forinnstilling!$D$26:$R$27,2,TRUE)))</f>
        <v>-</v>
      </c>
    </row>
    <row r="99" spans="1:27" s="49" customFormat="1" x14ac:dyDescent="0.25">
      <c r="A99" s="175">
        <v>1400</v>
      </c>
      <c r="B99" s="176">
        <f>'Profil - Effekt'!G43</f>
        <v>719.6</v>
      </c>
      <c r="C99" s="177">
        <f>'Profil - Effekt'!G43/(4185*($H$4-$H$5))*3600</f>
        <v>61.901075268817202</v>
      </c>
      <c r="D99" s="178">
        <f>C99/SQRT(Data!$G$1)/100</f>
        <v>0.19574838746298198</v>
      </c>
      <c r="E99" s="177">
        <f>IF(D99&gt;0.75,8,IF(D99&lt;0.13,"-",HLOOKUP(D99,Forinnstilling!$D$23:$R$24,2,TRUE)))</f>
        <v>1.5</v>
      </c>
      <c r="F99" s="177">
        <f>IF(D99&gt;0.26,"-",IF(D99&lt;0.07,2,HLOOKUP(D99,Forinnstilling!$D$26:$R$27,2,TRUE)))</f>
        <v>7</v>
      </c>
      <c r="G99" s="179">
        <f>'Profil - Effekt'!H43</f>
        <v>1176</v>
      </c>
      <c r="H99" s="177">
        <f>'Profil - Effekt'!H43/(4185*($H$4-$H$5))*3600</f>
        <v>101.16129032258064</v>
      </c>
      <c r="I99" s="178">
        <f>H99/SQRT(Data!$G$1)/100</f>
        <v>0.3199000884609044</v>
      </c>
      <c r="J99" s="177">
        <f>IF(I99&gt;0.75,8,IF(I99&lt;0.13,"-",HLOOKUP(I99,Forinnstilling!$D$23:$R$24,2,TRUE)))</f>
        <v>3</v>
      </c>
      <c r="K99" s="177" t="str">
        <f>IF(I99&gt;0.26,"-",IF(I99&lt;0.07,2,HLOOKUP(I99,Forinnstilling!$D$26:$R$27,2,TRUE)))</f>
        <v>-</v>
      </c>
      <c r="L99" s="179">
        <f>'Profil - Effekt'!I43</f>
        <v>1488.1999999999998</v>
      </c>
      <c r="M99" s="177">
        <f>'Profil - Effekt'!I43/(4185*($H$4-$H$5))*3600</f>
        <v>128.01720430107525</v>
      </c>
      <c r="N99" s="178">
        <f>M99/SQRT(Data!$G$1)/100</f>
        <v>0.40482594527850163</v>
      </c>
      <c r="O99" s="177">
        <f>IF(N99&gt;0.75,8,IF(N99&lt;0.13,"-",HLOOKUP(N99,Forinnstilling!$D$23:$R$24,2,TRUE)))</f>
        <v>4</v>
      </c>
      <c r="P99" s="177" t="str">
        <f>IF(N99&gt;0.26,"-",IF(N99&lt;0.07,2,HLOOKUP(N99,Forinnstilling!$D$26:$R$27,2,TRUE)))</f>
        <v>-</v>
      </c>
      <c r="Q99" s="179">
        <f>'Profil - Effekt'!J43</f>
        <v>2017.4</v>
      </c>
      <c r="R99" s="177">
        <f>'Profil - Effekt'!J43/(4185*($H$4-$H$5))*3600</f>
        <v>173.53978494623655</v>
      </c>
      <c r="S99" s="178">
        <f>R99/SQRT(Data!$G$1)/100</f>
        <v>0.54878098508590856</v>
      </c>
      <c r="T99" s="177">
        <f>IF(S99&gt;0.75,8,IF(S99&lt;0.13,"-",HLOOKUP(S99,Forinnstilling!$D$23:$R$24,2,TRUE)))</f>
        <v>5.5</v>
      </c>
      <c r="U99" s="177" t="str">
        <f>IF(S99&gt;0.26,"-",IF(S99&lt;0.07,2,HLOOKUP(S99,Forinnstilling!$D$26:$R$27,2,TRUE)))</f>
        <v>-</v>
      </c>
      <c r="V99" s="186">
        <f>'Profil - Effekt'!K43</f>
        <v>2721.6</v>
      </c>
      <c r="W99" s="177">
        <f>'Profil - Effekt'!K43/(4185*($H$4-$H$5))*3600</f>
        <v>234.11612903225804</v>
      </c>
      <c r="X99" s="178">
        <f>W99/SQRT(Data!$G$1)/100</f>
        <v>0.74034020472380735</v>
      </c>
      <c r="Y99" s="177">
        <f>IF(X99&gt;0.75,8,IF(X99&lt;0.13,"-",HLOOKUP(X99,Forinnstilling!$D$23:$R$24,2,TRUE)))</f>
        <v>7.5</v>
      </c>
      <c r="Z99" s="177" t="str">
        <f>IF(X99&gt;0.26,"-",IF(X99&lt;0.07,2,HLOOKUP(X99,Forinnstilling!$D$26:$R$27,2,TRUE)))</f>
        <v>-</v>
      </c>
    </row>
    <row r="100" spans="1:27" s="49" customFormat="1" x14ac:dyDescent="0.25">
      <c r="A100" s="175">
        <v>1600</v>
      </c>
      <c r="B100" s="180">
        <f>'Profil - Effekt'!G44</f>
        <v>822.4</v>
      </c>
      <c r="C100" s="181">
        <f>'Profil - Effekt'!G44/(4185*($H$4-$H$5))*3600</f>
        <v>70.744086021505368</v>
      </c>
      <c r="D100" s="182">
        <f>C100/SQRT(Data!$G$1)/100</f>
        <v>0.22371244281483652</v>
      </c>
      <c r="E100" s="181">
        <f>IF(D100&gt;0.75,8,IF(D100&lt;0.13,"-",HLOOKUP(D100,Forinnstilling!$D$23:$R$24,2,TRUE)))</f>
        <v>2</v>
      </c>
      <c r="F100" s="181">
        <f>IF(D100&gt;0.26,"-",IF(D100&lt;0.07,2,HLOOKUP(D100,Forinnstilling!$D$26:$R$27,2,TRUE)))</f>
        <v>7.5</v>
      </c>
      <c r="G100" s="183">
        <f>'Profil - Effekt'!H44</f>
        <v>1344</v>
      </c>
      <c r="H100" s="181">
        <f>'Profil - Effekt'!H44/(4185*($H$4-$H$5))*3600</f>
        <v>115.61290322580645</v>
      </c>
      <c r="I100" s="182">
        <f>H100/SQRT(Data!$G$1)/100</f>
        <v>0.36560010109817648</v>
      </c>
      <c r="J100" s="181">
        <f>IF(I100&gt;0.75,8,IF(I100&lt;0.13,"-",HLOOKUP(I100,Forinnstilling!$D$23:$R$24,2,TRUE)))</f>
        <v>3.5</v>
      </c>
      <c r="K100" s="181" t="str">
        <f>IF(I100&gt;0.26,"-",IF(I100&lt;0.07,2,HLOOKUP(I100,Forinnstilling!$D$26:$R$27,2,TRUE)))</f>
        <v>-</v>
      </c>
      <c r="L100" s="183">
        <f>'Profil - Effekt'!I44</f>
        <v>1700.8</v>
      </c>
      <c r="M100" s="181">
        <f>'Profil - Effekt'!I44/(4185*($H$4-$H$5))*3600</f>
        <v>146.305376344086</v>
      </c>
      <c r="N100" s="182">
        <f>M100/SQRT(Data!$G$1)/100</f>
        <v>0.46265822317543043</v>
      </c>
      <c r="O100" s="181">
        <f>IF(N100&gt;0.75,8,IF(N100&lt;0.13,"-",HLOOKUP(N100,Forinnstilling!$D$23:$R$24,2,TRUE)))</f>
        <v>4.5</v>
      </c>
      <c r="P100" s="181" t="str">
        <f>IF(N100&gt;0.26,"-",IF(N100&lt;0.07,2,HLOOKUP(N100,Forinnstilling!$D$26:$R$27,2,TRUE)))</f>
        <v>-</v>
      </c>
      <c r="Q100" s="183">
        <f>'Profil - Effekt'!J44</f>
        <v>2305.6</v>
      </c>
      <c r="R100" s="181">
        <f>'Profil - Effekt'!J44/(4185*($H$4-$H$5))*3600</f>
        <v>198.33118279569894</v>
      </c>
      <c r="S100" s="182">
        <f>R100/SQRT(Data!$G$1)/100</f>
        <v>0.62717826866960991</v>
      </c>
      <c r="T100" s="181">
        <f>IF(S100&gt;0.75,8,IF(S100&lt;0.13,"-",HLOOKUP(S100,Forinnstilling!$D$23:$R$24,2,TRUE)))</f>
        <v>6.5</v>
      </c>
      <c r="U100" s="181" t="str">
        <f>IF(S100&gt;0.26,"-",IF(S100&lt;0.07,2,HLOOKUP(S100,Forinnstilling!$D$26:$R$27,2,TRUE)))</f>
        <v>-</v>
      </c>
      <c r="V100" s="187">
        <f>'Profil - Effekt'!K44</f>
        <v>3110.4</v>
      </c>
      <c r="W100" s="181">
        <f>'Profil - Effekt'!K44/(4185*($H$4-$H$5))*3600</f>
        <v>267.5612903225807</v>
      </c>
      <c r="X100" s="182">
        <f>W100/SQRT(Data!$G$1)/100</f>
        <v>0.84610309111292292</v>
      </c>
      <c r="Y100" s="181">
        <f>IF(X100&gt;0.75,8,IF(X100&lt;0.13,"-",HLOOKUP(X100,Forinnstilling!$D$23:$R$24,2,TRUE)))</f>
        <v>8</v>
      </c>
      <c r="Z100" s="181" t="str">
        <f>IF(X100&gt;0.26,"-",IF(X100&lt;0.07,2,HLOOKUP(X100,Forinnstilling!$D$26:$R$27,2,TRUE)))</f>
        <v>-</v>
      </c>
    </row>
    <row r="101" spans="1:27" s="49" customFormat="1" x14ac:dyDescent="0.25">
      <c r="A101" s="175">
        <v>1800</v>
      </c>
      <c r="B101" s="176">
        <f>'Profil - Effekt'!G45</f>
        <v>925.2</v>
      </c>
      <c r="C101" s="177">
        <f>'Profil - Effekt'!G45/(4185*($H$4-$H$5))*3600</f>
        <v>79.587096774193554</v>
      </c>
      <c r="D101" s="178">
        <f>C101/SQRT(Data!$G$1)/100</f>
        <v>0.25167649816669113</v>
      </c>
      <c r="E101" s="177">
        <f>IF(D101&gt;0.75,8,IF(D101&lt;0.13,"-",HLOOKUP(D101,Forinnstilling!$D$23:$R$24,2,TRUE)))</f>
        <v>2</v>
      </c>
      <c r="F101" s="177">
        <f>IF(D101&gt;0.26,"-",IF(D101&lt;0.07,2,HLOOKUP(D101,Forinnstilling!$D$26:$R$27,2,TRUE)))</f>
        <v>7.5</v>
      </c>
      <c r="G101" s="179">
        <f>'Profil - Effekt'!H45</f>
        <v>1512</v>
      </c>
      <c r="H101" s="177">
        <f>'Profil - Effekt'!H45/(4185*($H$4-$H$5))*3600</f>
        <v>130.06451612903226</v>
      </c>
      <c r="I101" s="178">
        <f>H101/SQRT(Data!$G$1)/100</f>
        <v>0.41130011373544856</v>
      </c>
      <c r="J101" s="177">
        <f>IF(I101&gt;0.75,8,IF(I101&lt;0.13,"-",HLOOKUP(I101,Forinnstilling!$D$23:$R$24,2,TRUE)))</f>
        <v>4</v>
      </c>
      <c r="K101" s="177" t="str">
        <f>IF(I101&gt;0.26,"-",IF(I101&lt;0.07,2,HLOOKUP(I101,Forinnstilling!$D$26:$R$27,2,TRUE)))</f>
        <v>-</v>
      </c>
      <c r="L101" s="179">
        <f>'Profil - Effekt'!I45</f>
        <v>1913.3999999999999</v>
      </c>
      <c r="M101" s="177">
        <f>'Profil - Effekt'!I45/(4185*($H$4-$H$5))*3600</f>
        <v>164.59354838709675</v>
      </c>
      <c r="N101" s="178">
        <f>M101/SQRT(Data!$G$1)/100</f>
        <v>0.52049050107235917</v>
      </c>
      <c r="O101" s="177">
        <f>IF(N101&gt;0.75,8,IF(N101&lt;0.13,"-",HLOOKUP(N101,Forinnstilling!$D$23:$R$24,2,TRUE)))</f>
        <v>5.5</v>
      </c>
      <c r="P101" s="177" t="str">
        <f>IF(N101&gt;0.26,"-",IF(N101&lt;0.07,2,HLOOKUP(N101,Forinnstilling!$D$26:$R$27,2,TRUE)))</f>
        <v>-</v>
      </c>
      <c r="Q101" s="179">
        <f>'Profil - Effekt'!J45</f>
        <v>2593.8000000000002</v>
      </c>
      <c r="R101" s="177">
        <f>'Profil - Effekt'!J45/(4185*($H$4-$H$5))*3600</f>
        <v>223.12258064516132</v>
      </c>
      <c r="S101" s="178">
        <f>R101/SQRT(Data!$G$1)/100</f>
        <v>0.70557555225331126</v>
      </c>
      <c r="T101" s="177">
        <f>IF(S101&gt;0.75,8,IF(S101&lt;0.13,"-",HLOOKUP(S101,Forinnstilling!$D$23:$R$24,2,TRUE)))</f>
        <v>7</v>
      </c>
      <c r="U101" s="177" t="str">
        <f>IF(S101&gt;0.26,"-",IF(S101&lt;0.07,2,HLOOKUP(S101,Forinnstilling!$D$26:$R$27,2,TRUE)))</f>
        <v>-</v>
      </c>
      <c r="V101" s="186">
        <f>'Profil - Effekt'!K45</f>
        <v>3499.2</v>
      </c>
      <c r="W101" s="177">
        <f>'Profil - Effekt'!K45/(4185*($H$4-$H$5))*3600</f>
        <v>301.00645161290322</v>
      </c>
      <c r="X101" s="178">
        <f>W101/SQRT(Data!$G$1)/100</f>
        <v>0.95186597750203805</v>
      </c>
      <c r="Y101" s="177">
        <f>IF(X101&gt;0.75,8,IF(X101&lt;0.13,"-",HLOOKUP(X101,Forinnstilling!$D$23:$R$24,2,TRUE)))</f>
        <v>8</v>
      </c>
      <c r="Z101" s="177" t="str">
        <f>IF(X101&gt;0.26,"-",IF(X101&lt;0.07,2,HLOOKUP(X101,Forinnstilling!$D$26:$R$27,2,TRUE)))</f>
        <v>-</v>
      </c>
    </row>
    <row r="102" spans="1:27" s="49" customFormat="1" x14ac:dyDescent="0.25">
      <c r="A102" s="175">
        <v>2000</v>
      </c>
      <c r="B102" s="180">
        <f>'Profil - Effekt'!G46</f>
        <v>1028</v>
      </c>
      <c r="C102" s="181">
        <f>'Profil - Effekt'!G46/(4185*($H$4-$H$5))*3600</f>
        <v>88.430107526881727</v>
      </c>
      <c r="D102" s="182">
        <f>C102/SQRT(Data!$G$1)/100</f>
        <v>0.27964055351854572</v>
      </c>
      <c r="E102" s="181">
        <f>IF(D102&gt;0.75,8,IF(D102&lt;0.13,"-",HLOOKUP(D102,Forinnstilling!$D$23:$R$24,2,TRUE)))</f>
        <v>2.5</v>
      </c>
      <c r="F102" s="181" t="str">
        <f>IF(D102&gt;0.26,"-",IF(D102&lt;0.07,2,HLOOKUP(D102,Forinnstilling!$D$26:$R$27,2,TRUE)))</f>
        <v>-</v>
      </c>
      <c r="G102" s="183">
        <f>'Profil - Effekt'!H46</f>
        <v>1680</v>
      </c>
      <c r="H102" s="181">
        <f>'Profil - Effekt'!H46/(4185*($H$4-$H$5))*3600</f>
        <v>144.51612903225808</v>
      </c>
      <c r="I102" s="182">
        <f>H102/SQRT(Data!$G$1)/100</f>
        <v>0.45700012637272069</v>
      </c>
      <c r="J102" s="181">
        <f>IF(I102&gt;0.75,8,IF(I102&lt;0.13,"-",HLOOKUP(I102,Forinnstilling!$D$23:$R$24,2,TRUE)))</f>
        <v>4.5</v>
      </c>
      <c r="K102" s="181" t="str">
        <f>IF(I102&gt;0.26,"-",IF(I102&lt;0.07,2,HLOOKUP(I102,Forinnstilling!$D$26:$R$27,2,TRUE)))</f>
        <v>-</v>
      </c>
      <c r="L102" s="183">
        <f>'Profil - Effekt'!I46</f>
        <v>2126</v>
      </c>
      <c r="M102" s="181">
        <f>'Profil - Effekt'!I46/(4185*($H$4-$H$5))*3600</f>
        <v>182.88172043010752</v>
      </c>
      <c r="N102" s="182">
        <f>M102/SQRT(Data!$G$1)/100</f>
        <v>0.57832277896928808</v>
      </c>
      <c r="O102" s="181">
        <f>IF(N102&gt;0.75,8,IF(N102&lt;0.13,"-",HLOOKUP(N102,Forinnstilling!$D$23:$R$24,2,TRUE)))</f>
        <v>6</v>
      </c>
      <c r="P102" s="181" t="str">
        <f>IF(N102&gt;0.26,"-",IF(N102&lt;0.07,2,HLOOKUP(N102,Forinnstilling!$D$26:$R$27,2,TRUE)))</f>
        <v>-</v>
      </c>
      <c r="Q102" s="183">
        <f>'Profil - Effekt'!J46</f>
        <v>2882</v>
      </c>
      <c r="R102" s="181">
        <f>'Profil - Effekt'!J46/(4185*($H$4-$H$5))*3600</f>
        <v>247.91397849462365</v>
      </c>
      <c r="S102" s="182">
        <f>R102/SQRT(Data!$G$1)/100</f>
        <v>0.78397283583701238</v>
      </c>
      <c r="T102" s="181">
        <f>IF(S102&gt;0.75,8,IF(S102&lt;0.13,"-",HLOOKUP(S102,Forinnstilling!$D$23:$R$24,2,TRUE)))</f>
        <v>8</v>
      </c>
      <c r="U102" s="181" t="str">
        <f>IF(S102&gt;0.26,"-",IF(S102&lt;0.07,2,HLOOKUP(S102,Forinnstilling!$D$26:$R$27,2,TRUE)))</f>
        <v>-</v>
      </c>
      <c r="V102" s="187">
        <f>'Profil - Effekt'!K46</f>
        <v>3888</v>
      </c>
      <c r="W102" s="181">
        <f>'Profil - Effekt'!K46/(4185*($H$4-$H$5))*3600</f>
        <v>334.45161290322585</v>
      </c>
      <c r="X102" s="182">
        <f>W102/SQRT(Data!$G$1)/100</f>
        <v>1.0576288638911535</v>
      </c>
      <c r="Y102" s="181">
        <f>IF(X102&gt;0.75,8,IF(X102&lt;0.13,"-",HLOOKUP(X102,Forinnstilling!$D$23:$R$24,2,TRUE)))</f>
        <v>8</v>
      </c>
      <c r="Z102" s="181" t="str">
        <f>IF(X102&gt;0.26,"-",IF(X102&lt;0.07,2,HLOOKUP(X102,Forinnstilling!$D$26:$R$27,2,TRUE)))</f>
        <v>-</v>
      </c>
    </row>
    <row r="103" spans="1:27" s="49" customFormat="1" x14ac:dyDescent="0.25">
      <c r="A103" s="175">
        <v>2300</v>
      </c>
      <c r="B103" s="176">
        <f>'Profil - Effekt'!G47</f>
        <v>1182.2</v>
      </c>
      <c r="C103" s="177">
        <f>'Profil - Effekt'!G47/(4185*($H$4-$H$5))*3600</f>
        <v>101.69462365591399</v>
      </c>
      <c r="D103" s="178">
        <f>C103/SQRT(Data!$G$1)/100</f>
        <v>0.32158663654632763</v>
      </c>
      <c r="E103" s="177">
        <f>IF(D103&gt;0.75,8,IF(D103&lt;0.13,"-",HLOOKUP(D103,Forinnstilling!$D$23:$R$24,2,TRUE)))</f>
        <v>3</v>
      </c>
      <c r="F103" s="177" t="str">
        <f>IF(D103&gt;0.26,"-",IF(D103&lt;0.07,2,HLOOKUP(D103,Forinnstilling!$D$26:$R$27,2,TRUE)))</f>
        <v>-</v>
      </c>
      <c r="G103" s="179">
        <f>'Profil - Effekt'!H47</f>
        <v>1932</v>
      </c>
      <c r="H103" s="177">
        <f>'Profil - Effekt'!H47/(4185*($H$4-$H$5))*3600</f>
        <v>166.19354838709677</v>
      </c>
      <c r="I103" s="178">
        <f>H103/SQRT(Data!$G$1)/100</f>
        <v>0.52555014532862865</v>
      </c>
      <c r="J103" s="177">
        <f>IF(I103&gt;0.75,8,IF(I103&lt;0.13,"-",HLOOKUP(I103,Forinnstilling!$D$23:$R$24,2,TRUE)))</f>
        <v>5.5</v>
      </c>
      <c r="K103" s="177" t="str">
        <f>IF(I103&gt;0.26,"-",IF(I103&lt;0.07,2,HLOOKUP(I103,Forinnstilling!$D$26:$R$27,2,TRUE)))</f>
        <v>-</v>
      </c>
      <c r="L103" s="179">
        <f>'Profil - Effekt'!I47</f>
        <v>2444.9</v>
      </c>
      <c r="M103" s="177">
        <f>'Profil - Effekt'!I47/(4185*($H$4-$H$5))*3600</f>
        <v>210.31397849462365</v>
      </c>
      <c r="N103" s="178">
        <f>M103/SQRT(Data!$G$1)/100</f>
        <v>0.66507119581468133</v>
      </c>
      <c r="O103" s="177">
        <f>IF(N103&gt;0.75,8,IF(N103&lt;0.13,"-",HLOOKUP(N103,Forinnstilling!$D$23:$R$24,2,TRUE)))</f>
        <v>7</v>
      </c>
      <c r="P103" s="177" t="str">
        <f>IF(N103&gt;0.26,"-",IF(N103&lt;0.07,2,HLOOKUP(N103,Forinnstilling!$D$26:$R$27,2,TRUE)))</f>
        <v>-</v>
      </c>
      <c r="Q103" s="179">
        <f>'Profil - Effekt'!J47</f>
        <v>3314.3</v>
      </c>
      <c r="R103" s="177">
        <f>'Profil - Effekt'!J47/(4185*($H$4-$H$5))*3600</f>
        <v>285.10107526881723</v>
      </c>
      <c r="S103" s="178">
        <f>R103/SQRT(Data!$G$1)/100</f>
        <v>0.90156876121256435</v>
      </c>
      <c r="T103" s="177">
        <f>IF(S103&gt;0.75,8,IF(S103&lt;0.13,"-",HLOOKUP(S103,Forinnstilling!$D$23:$R$24,2,TRUE)))</f>
        <v>8</v>
      </c>
      <c r="U103" s="177" t="str">
        <f>IF(S103&gt;0.26,"-",IF(S103&lt;0.07,2,HLOOKUP(S103,Forinnstilling!$D$26:$R$27,2,TRUE)))</f>
        <v>-</v>
      </c>
      <c r="V103" s="186">
        <f>'Profil - Effekt'!K47</f>
        <v>4471.2</v>
      </c>
      <c r="W103" s="177">
        <f>'Profil - Effekt'!K47/(4185*($H$4-$H$5))*3600</f>
        <v>384.61935483870963</v>
      </c>
      <c r="X103" s="178">
        <f>W103/SQRT(Data!$G$1)/100</f>
        <v>1.2162731934748263</v>
      </c>
      <c r="Y103" s="177">
        <f>IF(X103&gt;0.75,8,IF(X103&lt;0.13,"-",HLOOKUP(X103,Forinnstilling!$D$23:$R$24,2,TRUE)))</f>
        <v>8</v>
      </c>
      <c r="Z103" s="177" t="str">
        <f>IF(X103&gt;0.26,"-",IF(X103&lt;0.07,2,HLOOKUP(X103,Forinnstilling!$D$26:$R$27,2,TRUE)))</f>
        <v>-</v>
      </c>
    </row>
    <row r="104" spans="1:27" s="49" customFormat="1" x14ac:dyDescent="0.25">
      <c r="A104" s="175">
        <v>2600</v>
      </c>
      <c r="B104" s="180">
        <f>'Profil - Effekt'!G48</f>
        <v>1336.4</v>
      </c>
      <c r="C104" s="181">
        <f>'Profil - Effekt'!G48/(4185*($H$4-$H$5))*3600</f>
        <v>114.95913978494625</v>
      </c>
      <c r="D104" s="182">
        <f>C104/SQRT(Data!$G$1)/100</f>
        <v>0.36353271957410949</v>
      </c>
      <c r="E104" s="181">
        <f>IF(D104&gt;0.75,8,IF(D104&lt;0.13,"-",HLOOKUP(D104,Forinnstilling!$D$23:$R$24,2,TRUE)))</f>
        <v>3.5</v>
      </c>
      <c r="F104" s="181" t="str">
        <f>IF(D104&gt;0.26,"-",IF(D104&lt;0.07,2,HLOOKUP(D104,Forinnstilling!$D$26:$R$27,2,TRUE)))</f>
        <v>-</v>
      </c>
      <c r="G104" s="183">
        <f>'Profil - Effekt'!H48</f>
        <v>2184</v>
      </c>
      <c r="H104" s="181">
        <f>'Profil - Effekt'!H48/(4185*($H$4-$H$5))*3600</f>
        <v>187.87096774193549</v>
      </c>
      <c r="I104" s="182">
        <f>H104/SQRT(Data!$G$1)/100</f>
        <v>0.59410016428453682</v>
      </c>
      <c r="J104" s="181">
        <f>IF(I104&gt;0.75,8,IF(I104&lt;0.13,"-",HLOOKUP(I104,Forinnstilling!$D$23:$R$24,2,TRUE)))</f>
        <v>6</v>
      </c>
      <c r="K104" s="181" t="str">
        <f>IF(I104&gt;0.26,"-",IF(I104&lt;0.07,2,HLOOKUP(I104,Forinnstilling!$D$26:$R$27,2,TRUE)))</f>
        <v>-</v>
      </c>
      <c r="L104" s="183">
        <f>'Profil - Effekt'!I48</f>
        <v>2763.7999999999997</v>
      </c>
      <c r="M104" s="181">
        <f>'Profil - Effekt'!I48/(4185*($H$4-$H$5))*3600</f>
        <v>237.74623655913973</v>
      </c>
      <c r="N104" s="182">
        <f>M104/SQRT(Data!$G$1)/100</f>
        <v>0.75181961266007435</v>
      </c>
      <c r="O104" s="181">
        <f>IF(N104&gt;0.75,8,IF(N104&lt;0.13,"-",HLOOKUP(N104,Forinnstilling!$D$23:$R$24,2,TRUE)))</f>
        <v>8</v>
      </c>
      <c r="P104" s="181" t="str">
        <f>IF(N104&gt;0.26,"-",IF(N104&lt;0.07,2,HLOOKUP(N104,Forinnstilling!$D$26:$R$27,2,TRUE)))</f>
        <v>-</v>
      </c>
      <c r="Q104" s="183">
        <f>'Profil - Effekt'!J48</f>
        <v>3746.6000000000004</v>
      </c>
      <c r="R104" s="181">
        <f>'Profil - Effekt'!J48/(4185*($H$4-$H$5))*3600</f>
        <v>322.28817204301077</v>
      </c>
      <c r="S104" s="182">
        <f>R104/SQRT(Data!$G$1)/100</f>
        <v>1.0191646865881161</v>
      </c>
      <c r="T104" s="181">
        <f>IF(S104&gt;0.75,8,IF(S104&lt;0.13,"-",HLOOKUP(S104,Forinnstilling!$D$23:$R$24,2,TRUE)))</f>
        <v>8</v>
      </c>
      <c r="U104" s="181" t="str">
        <f>IF(S104&gt;0.26,"-",IF(S104&lt;0.07,2,HLOOKUP(S104,Forinnstilling!$D$26:$R$27,2,TRUE)))</f>
        <v>-</v>
      </c>
      <c r="V104" s="187">
        <f>'Profil - Effekt'!K48</f>
        <v>5054.3999999999996</v>
      </c>
      <c r="W104" s="181">
        <f>'Profil - Effekt'!K48/(4185*($H$4-$H$5))*3600</f>
        <v>434.78709677419351</v>
      </c>
      <c r="X104" s="182">
        <f>W104/SQRT(Data!$G$1)/100</f>
        <v>1.3749175230584993</v>
      </c>
      <c r="Y104" s="181">
        <f>IF(X104&gt;0.75,8,IF(X104&lt;0.13,"-",HLOOKUP(X104,Forinnstilling!$D$23:$R$24,2,TRUE)))</f>
        <v>8</v>
      </c>
      <c r="Z104" s="181" t="str">
        <f>IF(X104&gt;0.26,"-",IF(X104&lt;0.07,2,HLOOKUP(X104,Forinnstilling!$D$26:$R$27,2,TRUE)))</f>
        <v>-</v>
      </c>
    </row>
    <row r="105" spans="1:27" s="49" customFormat="1" x14ac:dyDescent="0.25">
      <c r="A105" s="188">
        <v>3000</v>
      </c>
      <c r="B105" s="189">
        <f>'Profil - Effekt'!G49</f>
        <v>1542</v>
      </c>
      <c r="C105" s="190">
        <f>'Profil - Effekt'!G49/(4185*($H$4-$H$5))*3600</f>
        <v>132.64516129032259</v>
      </c>
      <c r="D105" s="191">
        <f>C105/SQRT(Data!$G$1)/100</f>
        <v>0.41946083027781861</v>
      </c>
      <c r="E105" s="190">
        <f>IF(D105&gt;0.75,8,IF(D105&lt;0.13,"-",HLOOKUP(D105,Forinnstilling!$D$23:$R$24,2,TRUE)))</f>
        <v>4</v>
      </c>
      <c r="F105" s="190" t="str">
        <f>IF(D105&gt;0.26,"-",IF(D105&lt;0.07,2,HLOOKUP(D105,Forinnstilling!$D$26:$R$27,2,TRUE)))</f>
        <v>-</v>
      </c>
      <c r="G105" s="192">
        <f>'Profil - Effekt'!H49</f>
        <v>2520</v>
      </c>
      <c r="H105" s="190">
        <f>'Profil - Effekt'!H49/(4185*($H$4-$H$5))*3600</f>
        <v>216.7741935483871</v>
      </c>
      <c r="I105" s="191">
        <f>H105/SQRT(Data!$G$1)/100</f>
        <v>0.68550018955908087</v>
      </c>
      <c r="J105" s="190">
        <f>IF(I105&gt;0.75,8,IF(I105&lt;0.13,"-",HLOOKUP(I105,Forinnstilling!$D$23:$R$24,2,TRUE)))</f>
        <v>7</v>
      </c>
      <c r="K105" s="190" t="str">
        <f>IF(I105&gt;0.26,"-",IF(I105&lt;0.07,2,HLOOKUP(I105,Forinnstilling!$D$26:$R$27,2,TRUE)))</f>
        <v>-</v>
      </c>
      <c r="L105" s="192">
        <f>'Profil - Effekt'!I49</f>
        <v>3189</v>
      </c>
      <c r="M105" s="190">
        <f>'Profil - Effekt'!I49/(4185*($H$4-$H$5))*3600</f>
        <v>274.32258064516128</v>
      </c>
      <c r="N105" s="191">
        <f>M105/SQRT(Data!$G$1)/100</f>
        <v>0.86748416845393206</v>
      </c>
      <c r="O105" s="190">
        <f>IF(N105&gt;0.75,8,IF(N105&lt;0.13,"-",HLOOKUP(N105,Forinnstilling!$D$23:$R$24,2,TRUE)))</f>
        <v>8</v>
      </c>
      <c r="P105" s="190" t="str">
        <f>IF(N105&gt;0.26,"-",IF(N105&lt;0.07,2,HLOOKUP(N105,Forinnstilling!$D$26:$R$27,2,TRUE)))</f>
        <v>-</v>
      </c>
      <c r="Q105" s="192">
        <f>'Profil - Effekt'!J49</f>
        <v>4323</v>
      </c>
      <c r="R105" s="190">
        <f>'Profil - Effekt'!J49/(4185*($H$4-$H$5))*3600</f>
        <v>371.87096774193549</v>
      </c>
      <c r="S105" s="191">
        <f>R105/SQRT(Data!$G$1)/100</f>
        <v>1.1759592537555186</v>
      </c>
      <c r="T105" s="190">
        <f>IF(S105&gt;0.75,8,IF(S105&lt;0.13,"-",HLOOKUP(S105,Forinnstilling!$D$23:$R$24,2,TRUE)))</f>
        <v>8</v>
      </c>
      <c r="U105" s="190" t="str">
        <f>IF(S105&gt;0.26,"-",IF(S105&lt;0.07,2,HLOOKUP(S105,Forinnstilling!$D$26:$R$27,2,TRUE)))</f>
        <v>-</v>
      </c>
      <c r="V105" s="193">
        <f>'Profil - Effekt'!K49</f>
        <v>5832</v>
      </c>
      <c r="W105" s="190">
        <f>'Profil - Effekt'!K49/(4185*($H$4-$H$5))*3600</f>
        <v>501.67741935483866</v>
      </c>
      <c r="X105" s="191">
        <f>W105/SQRT(Data!$G$1)/100</f>
        <v>1.58644329583673</v>
      </c>
      <c r="Y105" s="190">
        <f>IF(X105&gt;0.75,8,IF(X105&lt;0.13,"-",HLOOKUP(X105,Forinnstilling!$D$23:$R$24,2,TRUE)))</f>
        <v>8</v>
      </c>
      <c r="Z105" s="190" t="str">
        <f>IF(X105&gt;0.26,"-",IF(X105&lt;0.07,2,HLOOKUP(X105,Forinnstilling!$D$26:$R$27,2,TRUE)))</f>
        <v>-</v>
      </c>
    </row>
    <row r="106" spans="1:27" s="49" customFormat="1" x14ac:dyDescent="0.25">
      <c r="A106" s="79" t="s">
        <v>43</v>
      </c>
      <c r="B106" s="166"/>
      <c r="C106" s="167"/>
      <c r="D106" s="168"/>
      <c r="E106" s="167"/>
      <c r="F106" s="167"/>
      <c r="G106" s="166"/>
      <c r="H106" s="167"/>
      <c r="I106" s="168"/>
      <c r="J106" s="167"/>
      <c r="K106" s="167"/>
      <c r="L106" s="166"/>
      <c r="M106" s="167"/>
      <c r="N106" s="168"/>
      <c r="O106" s="167"/>
      <c r="P106" s="167"/>
      <c r="Q106" s="166"/>
      <c r="R106" s="167"/>
      <c r="S106" s="168"/>
      <c r="T106" s="167"/>
      <c r="U106" s="167"/>
      <c r="V106" s="166"/>
      <c r="W106" s="167"/>
      <c r="X106" s="168"/>
      <c r="Y106" s="167"/>
      <c r="Z106" s="167"/>
    </row>
    <row r="107" spans="1:27" s="49" customFormat="1" x14ac:dyDescent="0.25">
      <c r="A107" s="79" t="s">
        <v>42</v>
      </c>
      <c r="B107" s="166"/>
      <c r="C107" s="167"/>
      <c r="D107" s="168"/>
      <c r="E107" s="167"/>
      <c r="F107" s="167"/>
      <c r="G107" s="166"/>
      <c r="H107" s="167"/>
      <c r="I107" s="168"/>
      <c r="J107" s="167"/>
      <c r="K107" s="167"/>
      <c r="L107" s="166"/>
      <c r="M107" s="167"/>
      <c r="N107" s="168"/>
      <c r="O107" s="167"/>
      <c r="P107" s="167"/>
      <c r="Q107" s="166"/>
      <c r="R107" s="167"/>
      <c r="S107" s="168"/>
      <c r="T107" s="167"/>
      <c r="U107" s="167"/>
      <c r="V107" s="166"/>
      <c r="W107" s="167"/>
      <c r="X107" s="168"/>
      <c r="Y107" s="167"/>
      <c r="Z107" s="167"/>
    </row>
    <row r="108" spans="1:27" s="49" customFormat="1" x14ac:dyDescent="0.25">
      <c r="A108" s="165"/>
      <c r="B108" s="166"/>
      <c r="C108" s="167"/>
      <c r="D108" s="168"/>
      <c r="E108" s="167"/>
      <c r="F108" s="167"/>
      <c r="G108" s="166"/>
      <c r="H108" s="167"/>
      <c r="I108" s="168"/>
      <c r="J108" s="167"/>
      <c r="K108" s="167"/>
      <c r="L108" s="166"/>
      <c r="M108" s="167"/>
      <c r="N108" s="168"/>
      <c r="O108" s="167"/>
      <c r="P108" s="167"/>
      <c r="Q108" s="166"/>
      <c r="R108" s="167"/>
      <c r="S108" s="168"/>
      <c r="T108" s="167"/>
      <c r="U108" s="167"/>
      <c r="V108" s="166"/>
      <c r="W108" s="167"/>
      <c r="X108" s="168"/>
      <c r="Y108" s="167"/>
      <c r="Z108" s="167"/>
    </row>
    <row r="109" spans="1:27" ht="20.25" x14ac:dyDescent="0.3">
      <c r="Z109" s="78" t="s">
        <v>93</v>
      </c>
      <c r="AA109" s="78"/>
    </row>
    <row r="110" spans="1:27" ht="20.25" x14ac:dyDescent="0.3">
      <c r="Z110" s="78" t="s">
        <v>60</v>
      </c>
      <c r="AA110" s="78"/>
    </row>
    <row r="112" spans="1:27" x14ac:dyDescent="0.25">
      <c r="A112" s="76" t="s">
        <v>0</v>
      </c>
      <c r="B112" s="76"/>
      <c r="H112" s="77">
        <f>Inndata!$F$11</f>
        <v>75</v>
      </c>
      <c r="J112" s="77" t="s">
        <v>1</v>
      </c>
      <c r="K112" s="77"/>
      <c r="L112" s="77"/>
      <c r="N112" s="77"/>
      <c r="O112" s="77"/>
      <c r="P112" s="77"/>
      <c r="Q112" s="77"/>
    </row>
    <row r="113" spans="1:26" x14ac:dyDescent="0.25">
      <c r="A113" s="76" t="s">
        <v>2</v>
      </c>
      <c r="B113" s="76"/>
      <c r="C113" s="74"/>
      <c r="D113" s="75"/>
      <c r="E113" s="74"/>
      <c r="F113" s="74"/>
      <c r="G113" s="74"/>
      <c r="H113" s="77">
        <f>Inndata!$F$13</f>
        <v>65</v>
      </c>
      <c r="J113" s="77" t="s">
        <v>1</v>
      </c>
      <c r="K113" s="77"/>
      <c r="L113" s="77"/>
      <c r="N113" s="77"/>
      <c r="O113" s="77"/>
      <c r="P113" s="77"/>
      <c r="Q113" s="77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x14ac:dyDescent="0.25">
      <c r="A114" s="76" t="s">
        <v>5</v>
      </c>
      <c r="B114" s="76"/>
      <c r="C114" s="74"/>
      <c r="D114" s="75"/>
      <c r="E114" s="74"/>
      <c r="F114" s="74"/>
      <c r="G114" s="74"/>
      <c r="H114" s="77">
        <f>Inndata!$F$15</f>
        <v>20</v>
      </c>
      <c r="J114" s="77" t="s">
        <v>1</v>
      </c>
      <c r="K114" s="77"/>
      <c r="L114" s="77"/>
      <c r="N114" s="77"/>
      <c r="O114" s="77"/>
      <c r="P114" s="77"/>
      <c r="Q114" s="77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x14ac:dyDescent="0.25">
      <c r="A115" s="76" t="s">
        <v>58</v>
      </c>
      <c r="B115" s="76"/>
      <c r="C115" s="74"/>
      <c r="D115" s="75"/>
      <c r="E115" s="74"/>
      <c r="F115" s="74"/>
      <c r="G115" s="74"/>
      <c r="H115" s="77">
        <f>Inndata!$F$17</f>
        <v>10</v>
      </c>
      <c r="J115" s="77" t="s">
        <v>54</v>
      </c>
      <c r="K115" s="77"/>
      <c r="L115" s="77"/>
      <c r="N115" s="77"/>
      <c r="O115" s="77"/>
      <c r="P115" s="77"/>
      <c r="Q115" s="77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x14ac:dyDescent="0.25">
      <c r="A116" s="76"/>
      <c r="B116" s="76"/>
      <c r="C116" s="74"/>
      <c r="D116" s="75"/>
      <c r="E116" s="74"/>
      <c r="F116" s="74"/>
      <c r="G116" s="74"/>
      <c r="H116" s="77"/>
      <c r="J116" s="77"/>
      <c r="K116" s="77"/>
      <c r="L116" s="77"/>
      <c r="N116" s="77"/>
      <c r="O116" s="77"/>
      <c r="P116" s="77"/>
      <c r="Q116" s="77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x14ac:dyDescent="0.25">
      <c r="A117" s="79"/>
      <c r="B117" s="79"/>
    </row>
    <row r="118" spans="1:26" x14ac:dyDescent="0.25">
      <c r="A118" s="172" t="s">
        <v>22</v>
      </c>
      <c r="B118" s="319">
        <v>600</v>
      </c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</row>
    <row r="119" spans="1:26" x14ac:dyDescent="0.25">
      <c r="A119" s="173"/>
      <c r="B119" s="322" t="s">
        <v>27</v>
      </c>
      <c r="C119" s="322"/>
      <c r="D119" s="322"/>
      <c r="E119" s="322"/>
      <c r="F119" s="322"/>
      <c r="G119" s="321" t="s">
        <v>28</v>
      </c>
      <c r="H119" s="322"/>
      <c r="I119" s="322"/>
      <c r="J119" s="322"/>
      <c r="K119" s="322"/>
      <c r="L119" s="321">
        <v>12</v>
      </c>
      <c r="M119" s="322"/>
      <c r="N119" s="322"/>
      <c r="O119" s="322"/>
      <c r="P119" s="322"/>
      <c r="Q119" s="321">
        <v>22</v>
      </c>
      <c r="R119" s="322"/>
      <c r="S119" s="322"/>
      <c r="T119" s="322"/>
      <c r="U119" s="322"/>
      <c r="V119" s="323">
        <v>33</v>
      </c>
      <c r="W119" s="322"/>
      <c r="X119" s="322"/>
      <c r="Y119" s="322"/>
      <c r="Z119" s="322"/>
    </row>
    <row r="120" spans="1:26" ht="22.5" x14ac:dyDescent="0.25">
      <c r="A120" s="163" t="s">
        <v>21</v>
      </c>
      <c r="B120" s="169" t="s">
        <v>23</v>
      </c>
      <c r="C120" s="169" t="s">
        <v>45</v>
      </c>
      <c r="D120" s="169" t="s">
        <v>55</v>
      </c>
      <c r="E120" s="169" t="s">
        <v>48</v>
      </c>
      <c r="F120" s="169" t="s">
        <v>51</v>
      </c>
      <c r="G120" s="174" t="s">
        <v>23</v>
      </c>
      <c r="H120" s="184" t="s">
        <v>45</v>
      </c>
      <c r="I120" s="184" t="s">
        <v>55</v>
      </c>
      <c r="J120" s="184" t="s">
        <v>48</v>
      </c>
      <c r="K120" s="169" t="s">
        <v>51</v>
      </c>
      <c r="L120" s="174" t="s">
        <v>23</v>
      </c>
      <c r="M120" s="184" t="s">
        <v>45</v>
      </c>
      <c r="N120" s="184" t="s">
        <v>55</v>
      </c>
      <c r="O120" s="184" t="s">
        <v>48</v>
      </c>
      <c r="P120" s="169" t="s">
        <v>51</v>
      </c>
      <c r="Q120" s="174" t="s">
        <v>23</v>
      </c>
      <c r="R120" s="184" t="s">
        <v>45</v>
      </c>
      <c r="S120" s="184" t="s">
        <v>55</v>
      </c>
      <c r="T120" s="184" t="s">
        <v>48</v>
      </c>
      <c r="U120" s="169" t="s">
        <v>51</v>
      </c>
      <c r="V120" s="185" t="s">
        <v>23</v>
      </c>
      <c r="W120" s="184" t="s">
        <v>45</v>
      </c>
      <c r="X120" s="184" t="s">
        <v>55</v>
      </c>
      <c r="Y120" s="184" t="s">
        <v>48</v>
      </c>
      <c r="Z120" s="169" t="s">
        <v>51</v>
      </c>
    </row>
    <row r="121" spans="1:26" x14ac:dyDescent="0.25">
      <c r="A121" s="175">
        <v>400</v>
      </c>
      <c r="B121" s="176">
        <f>'Profil - Effekt'!L33</f>
        <v>240.79999999999998</v>
      </c>
      <c r="C121" s="177">
        <f>'Profil - Effekt'!L33/(4185*($H$4-$H$5))*3600</f>
        <v>20.713978494623657</v>
      </c>
      <c r="D121" s="178">
        <f>C121/SQRT(Data!$G$1)/100</f>
        <v>6.5503351446756619E-2</v>
      </c>
      <c r="E121" s="177" t="str">
        <f>IF(D121&gt;0.75,8,IF(D121&lt;0.13,"-",HLOOKUP(D121,Forinnstilling!$D$23:$R$24,2,TRUE)))</f>
        <v>-</v>
      </c>
      <c r="F121" s="177">
        <f>IF(D121&gt;0.26,"-",IF(D121&lt;0.07,2,HLOOKUP(D121,Forinnstilling!$D$26:$R$27,2,TRUE)))</f>
        <v>2</v>
      </c>
      <c r="G121" s="179">
        <f>'Profil - Effekt'!M33</f>
        <v>391.59999999999997</v>
      </c>
      <c r="H121" s="177">
        <f>'Profil - Effekt'!M33/(4185*($H$4-$H$5))*3600</f>
        <v>33.686021505376338</v>
      </c>
      <c r="I121" s="178">
        <f>H121/SQRT(Data!$G$1)/100</f>
        <v>0.10652455326640319</v>
      </c>
      <c r="J121" s="177" t="str">
        <f>IF(I121&gt;0.75,8,IF(I121&lt;0.13,"-",HLOOKUP(I121,Forinnstilling!$D$23:$R$24,2,TRUE)))</f>
        <v>-</v>
      </c>
      <c r="K121" s="177">
        <f>IF(I121&gt;0.26,"-",IF(I121&lt;0.07,2,HLOOKUP(I121,Forinnstilling!$D$26:$R$27,2,TRUE)))</f>
        <v>4.5</v>
      </c>
      <c r="L121" s="179">
        <f>'Profil - Effekt'!N33</f>
        <v>491.6</v>
      </c>
      <c r="M121" s="177">
        <f>'Profil - Effekt'!N33/(4185*($H$4-$H$5))*3600</f>
        <v>42.288172043010753</v>
      </c>
      <c r="N121" s="178">
        <f>M121/SQRT(Data!$G$1)/100</f>
        <v>0.13372694174096991</v>
      </c>
      <c r="O121" s="177">
        <f>IF(N121&gt;0.75,8,IF(N121&lt;0.13,"-",HLOOKUP(N121,Forinnstilling!$D$23:$R$24,2,TRUE)))</f>
        <v>1</v>
      </c>
      <c r="P121" s="177">
        <f>IF(N121&gt;0.26,"-",IF(N121&lt;0.07,2,HLOOKUP(N121,Forinnstilling!$D$26:$R$27,2,TRUE)))</f>
        <v>5.5</v>
      </c>
      <c r="Q121" s="179">
        <f>'Profil - Effekt'!O33</f>
        <v>666.4</v>
      </c>
      <c r="R121" s="177">
        <f>'Profil - Effekt'!O33/(4185*($H$4-$H$5))*3600</f>
        <v>57.324731182795702</v>
      </c>
      <c r="S121" s="178">
        <f>R121/SQRT(Data!$G$1)/100</f>
        <v>0.18127671679451252</v>
      </c>
      <c r="T121" s="177">
        <f>IF(S121&gt;0.75,8,IF(S121&lt;0.13,"-",HLOOKUP(S121,Forinnstilling!$D$23:$R$24,2,TRUE)))</f>
        <v>1.5</v>
      </c>
      <c r="U121" s="177">
        <f>IF(S121&gt;0.26,"-",IF(S121&lt;0.07,2,HLOOKUP(S121,Forinnstilling!$D$26:$R$27,2,TRUE)))</f>
        <v>7</v>
      </c>
      <c r="V121" s="186">
        <f>'Profil - Effekt'!P33</f>
        <v>894.40000000000009</v>
      </c>
      <c r="W121" s="177">
        <f>'Profil - Effekt'!P33/(4185*($H$4-$H$5))*3600</f>
        <v>76.937634408602165</v>
      </c>
      <c r="X121" s="178">
        <f>W121/SQRT(Data!$G$1)/100</f>
        <v>0.24329816251652464</v>
      </c>
      <c r="Y121" s="177">
        <f>IF(X121&gt;0.75,8,IF(X121&lt;0.13,"-",HLOOKUP(X121,Forinnstilling!$D$23:$R$24,2,TRUE)))</f>
        <v>2</v>
      </c>
      <c r="Z121" s="177">
        <f>IF(X121&gt;0.26,"-",IF(X121&lt;0.07,2,HLOOKUP(X121,Forinnstilling!$D$26:$R$27,2,TRUE)))</f>
        <v>7.5</v>
      </c>
    </row>
    <row r="122" spans="1:26" x14ac:dyDescent="0.25">
      <c r="A122" s="175">
        <v>500</v>
      </c>
      <c r="B122" s="180">
        <f>'Profil - Effekt'!L34</f>
        <v>301</v>
      </c>
      <c r="C122" s="181">
        <f>'Profil - Effekt'!L34/(4185*($H$4-$H$5))*3600</f>
        <v>25.892473118279568</v>
      </c>
      <c r="D122" s="182">
        <f>C122/SQRT(Data!$G$1)/100</f>
        <v>8.187918930844576E-2</v>
      </c>
      <c r="E122" s="181" t="str">
        <f>IF(D122&gt;0.75,8,IF(D122&lt;0.13,"-",HLOOKUP(D122,Forinnstilling!$D$23:$R$24,2,TRUE)))</f>
        <v>-</v>
      </c>
      <c r="F122" s="181">
        <f>IF(D122&gt;0.26,"-",IF(D122&lt;0.07,2,HLOOKUP(D122,Forinnstilling!$D$26:$R$27,2,TRUE)))</f>
        <v>3.5</v>
      </c>
      <c r="G122" s="183">
        <f>'Profil - Effekt'!M34</f>
        <v>489.5</v>
      </c>
      <c r="H122" s="181">
        <f>'Profil - Effekt'!M34/(4185*($H$4-$H$5))*3600</f>
        <v>42.107526881720432</v>
      </c>
      <c r="I122" s="182">
        <f>H122/SQRT(Data!$G$1)/100</f>
        <v>0.13315569158300403</v>
      </c>
      <c r="J122" s="181">
        <f>IF(I122&gt;0.75,8,IF(I122&lt;0.13,"-",HLOOKUP(I122,Forinnstilling!$D$23:$R$24,2,TRUE)))</f>
        <v>1</v>
      </c>
      <c r="K122" s="181">
        <f>IF(I122&gt;0.26,"-",IF(I122&lt;0.07,2,HLOOKUP(I122,Forinnstilling!$D$26:$R$27,2,TRUE)))</f>
        <v>5.5</v>
      </c>
      <c r="L122" s="183">
        <f>'Profil - Effekt'!N34</f>
        <v>614.5</v>
      </c>
      <c r="M122" s="181">
        <f>'Profil - Effekt'!N34/(4185*($H$4-$H$5))*3600</f>
        <v>52.86021505376344</v>
      </c>
      <c r="N122" s="182">
        <f>M122/SQRT(Data!$G$1)/100</f>
        <v>0.16715867717621241</v>
      </c>
      <c r="O122" s="181">
        <f>IF(N122&gt;0.75,8,IF(N122&lt;0.13,"-",HLOOKUP(N122,Forinnstilling!$D$23:$R$24,2,TRUE)))</f>
        <v>1</v>
      </c>
      <c r="P122" s="181">
        <f>IF(N122&gt;0.26,"-",IF(N122&lt;0.07,2,HLOOKUP(N122,Forinnstilling!$D$26:$R$27,2,TRUE)))</f>
        <v>6</v>
      </c>
      <c r="Q122" s="183">
        <f>'Profil - Effekt'!O34</f>
        <v>833</v>
      </c>
      <c r="R122" s="181">
        <f>'Profil - Effekt'!O34/(4185*($H$4-$H$5))*3600</f>
        <v>71.655913978494624</v>
      </c>
      <c r="S122" s="182">
        <f>R122/SQRT(Data!$G$1)/100</f>
        <v>0.22659589599314064</v>
      </c>
      <c r="T122" s="181">
        <f>IF(S122&gt;0.75,8,IF(S122&lt;0.13,"-",HLOOKUP(S122,Forinnstilling!$D$23:$R$24,2,TRUE)))</f>
        <v>2</v>
      </c>
      <c r="U122" s="181">
        <f>IF(S122&gt;0.26,"-",IF(S122&lt;0.07,2,HLOOKUP(S122,Forinnstilling!$D$26:$R$27,2,TRUE)))</f>
        <v>7.5</v>
      </c>
      <c r="V122" s="187">
        <f>'Profil - Effekt'!P34</f>
        <v>1118</v>
      </c>
      <c r="W122" s="181">
        <f>'Profil - Effekt'!P34/(4185*($H$4-$H$5))*3600</f>
        <v>96.172043010752688</v>
      </c>
      <c r="X122" s="182">
        <f>W122/SQRT(Data!$G$1)/100</f>
        <v>0.30412270314565576</v>
      </c>
      <c r="Y122" s="181">
        <f>IF(X122&gt;0.75,8,IF(X122&lt;0.13,"-",HLOOKUP(X122,Forinnstilling!$D$23:$R$24,2,TRUE)))</f>
        <v>2.5</v>
      </c>
      <c r="Z122" s="181" t="str">
        <f>IF(X122&gt;0.26,"-",IF(X122&lt;0.07,2,HLOOKUP(X122,Forinnstilling!$D$26:$R$27,2,TRUE)))</f>
        <v>-</v>
      </c>
    </row>
    <row r="123" spans="1:26" x14ac:dyDescent="0.25">
      <c r="A123" s="175">
        <v>600</v>
      </c>
      <c r="B123" s="176">
        <f>'Profil - Effekt'!L35</f>
        <v>361.2</v>
      </c>
      <c r="C123" s="177">
        <f>'Profil - Effekt'!L35/(4185*($H$4-$H$5))*3600</f>
        <v>31.070967741935483</v>
      </c>
      <c r="D123" s="178">
        <f>C123/SQRT(Data!$G$1)/100</f>
        <v>9.8255027170134929E-2</v>
      </c>
      <c r="E123" s="177" t="str">
        <f>IF(D123&gt;0.75,8,IF(D123&lt;0.13,"-",HLOOKUP(D123,Forinnstilling!$D$23:$R$24,2,TRUE)))</f>
        <v>-</v>
      </c>
      <c r="F123" s="177">
        <f>IF(D123&gt;0.26,"-",IF(D123&lt;0.07,2,HLOOKUP(D123,Forinnstilling!$D$26:$R$27,2,TRUE)))</f>
        <v>4</v>
      </c>
      <c r="G123" s="179">
        <f>'Profil - Effekt'!M35</f>
        <v>587.4</v>
      </c>
      <c r="H123" s="177">
        <f>'Profil - Effekt'!M35/(4185*($H$4-$H$5))*3600</f>
        <v>50.529032258064518</v>
      </c>
      <c r="I123" s="178">
        <f>H123/SQRT(Data!$G$1)/100</f>
        <v>0.1597868298996048</v>
      </c>
      <c r="J123" s="177">
        <f>IF(I123&gt;0.75,8,IF(I123&lt;0.13,"-",HLOOKUP(I123,Forinnstilling!$D$23:$R$24,2,TRUE)))</f>
        <v>1</v>
      </c>
      <c r="K123" s="177">
        <f>IF(I123&gt;0.26,"-",IF(I123&lt;0.07,2,HLOOKUP(I123,Forinnstilling!$D$26:$R$27,2,TRUE)))</f>
        <v>6</v>
      </c>
      <c r="L123" s="179">
        <f>'Profil - Effekt'!N35</f>
        <v>737.40000000000009</v>
      </c>
      <c r="M123" s="177">
        <f>'Profil - Effekt'!N35/(4185*($H$4-$H$5))*3600</f>
        <v>63.432258064516134</v>
      </c>
      <c r="N123" s="178">
        <f>M123/SQRT(Data!$G$1)/100</f>
        <v>0.20059041261145488</v>
      </c>
      <c r="O123" s="177">
        <f>IF(N123&gt;0.75,8,IF(N123&lt;0.13,"-",HLOOKUP(N123,Forinnstilling!$D$23:$R$24,2,TRUE)))</f>
        <v>1.5</v>
      </c>
      <c r="P123" s="177">
        <f>IF(N123&gt;0.26,"-",IF(N123&lt;0.07,2,HLOOKUP(N123,Forinnstilling!$D$26:$R$27,2,TRUE)))</f>
        <v>7</v>
      </c>
      <c r="Q123" s="179">
        <f>'Profil - Effekt'!O35</f>
        <v>999.59999999999991</v>
      </c>
      <c r="R123" s="177">
        <f>'Profil - Effekt'!O35/(4185*($H$4-$H$5))*3600</f>
        <v>85.987096774193546</v>
      </c>
      <c r="S123" s="178">
        <f>R123/SQRT(Data!$G$1)/100</f>
        <v>0.27191507519176872</v>
      </c>
      <c r="T123" s="177">
        <f>IF(S123&gt;0.75,8,IF(S123&lt;0.13,"-",HLOOKUP(S123,Forinnstilling!$D$23:$R$24,2,TRUE)))</f>
        <v>2.5</v>
      </c>
      <c r="U123" s="177" t="str">
        <f>IF(S123&gt;0.26,"-",IF(S123&lt;0.07,2,HLOOKUP(S123,Forinnstilling!$D$26:$R$27,2,TRUE)))</f>
        <v>-</v>
      </c>
      <c r="V123" s="186">
        <f>'Profil - Effekt'!P35</f>
        <v>1341.6000000000001</v>
      </c>
      <c r="W123" s="177">
        <f>'Profil - Effekt'!P35/(4185*($H$4-$H$5))*3600</f>
        <v>115.40645161290323</v>
      </c>
      <c r="X123" s="178">
        <f>W123/SQRT(Data!$G$1)/100</f>
        <v>0.36494724377478688</v>
      </c>
      <c r="Y123" s="177">
        <f>IF(X123&gt;0.75,8,IF(X123&lt;0.13,"-",HLOOKUP(X123,Forinnstilling!$D$23:$R$24,2,TRUE)))</f>
        <v>3.5</v>
      </c>
      <c r="Z123" s="177" t="str">
        <f>IF(X123&gt;0.26,"-",IF(X123&lt;0.07,2,HLOOKUP(X123,Forinnstilling!$D$26:$R$27,2,TRUE)))</f>
        <v>-</v>
      </c>
    </row>
    <row r="124" spans="1:26" x14ac:dyDescent="0.25">
      <c r="A124" s="175">
        <v>700</v>
      </c>
      <c r="B124" s="180">
        <f>'Profil - Effekt'!L36</f>
        <v>421.4</v>
      </c>
      <c r="C124" s="181">
        <f>'Profil - Effekt'!L36/(4185*($H$4-$H$5))*3600</f>
        <v>36.249462365591398</v>
      </c>
      <c r="D124" s="182">
        <f>C124/SQRT(Data!$G$1)/100</f>
        <v>0.11463086503182408</v>
      </c>
      <c r="E124" s="181" t="str">
        <f>IF(D124&gt;0.75,8,IF(D124&lt;0.13,"-",HLOOKUP(D124,Forinnstilling!$D$23:$R$24,2,TRUE)))</f>
        <v>-</v>
      </c>
      <c r="F124" s="181">
        <f>IF(D124&gt;0.26,"-",IF(D124&lt;0.07,2,HLOOKUP(D124,Forinnstilling!$D$26:$R$27,2,TRUE)))</f>
        <v>5</v>
      </c>
      <c r="G124" s="183">
        <f>'Profil - Effekt'!M36</f>
        <v>685.3</v>
      </c>
      <c r="H124" s="181">
        <f>'Profil - Effekt'!M36/(4185*($H$4-$H$5))*3600</f>
        <v>58.950537634408597</v>
      </c>
      <c r="I124" s="182">
        <f>H124/SQRT(Data!$G$1)/100</f>
        <v>0.1864179682162056</v>
      </c>
      <c r="J124" s="181">
        <f>IF(I124&gt;0.75,8,IF(I124&lt;0.13,"-",HLOOKUP(I124,Forinnstilling!$D$23:$R$24,2,TRUE)))</f>
        <v>1.5</v>
      </c>
      <c r="K124" s="181">
        <f>IF(I124&gt;0.26,"-",IF(I124&lt;0.07,2,HLOOKUP(I124,Forinnstilling!$D$26:$R$27,2,TRUE)))</f>
        <v>7</v>
      </c>
      <c r="L124" s="183">
        <f>'Profil - Effekt'!N36</f>
        <v>860.30000000000007</v>
      </c>
      <c r="M124" s="181">
        <f>'Profil - Effekt'!N36/(4185*($H$4-$H$5))*3600</f>
        <v>74.004301075268813</v>
      </c>
      <c r="N124" s="182">
        <f>M124/SQRT(Data!$G$1)/100</f>
        <v>0.23402214804669733</v>
      </c>
      <c r="O124" s="181">
        <f>IF(N124&gt;0.75,8,IF(N124&lt;0.13,"-",HLOOKUP(N124,Forinnstilling!$D$23:$R$24,2,TRUE)))</f>
        <v>2</v>
      </c>
      <c r="P124" s="181">
        <f>IF(N124&gt;0.26,"-",IF(N124&lt;0.07,2,HLOOKUP(N124,Forinnstilling!$D$26:$R$27,2,TRUE)))</f>
        <v>7.5</v>
      </c>
      <c r="Q124" s="183">
        <f>'Profil - Effekt'!O36</f>
        <v>1166.2</v>
      </c>
      <c r="R124" s="181">
        <f>'Profil - Effekt'!O36/(4185*($H$4-$H$5))*3600</f>
        <v>100.31827956989248</v>
      </c>
      <c r="S124" s="182">
        <f>R124/SQRT(Data!$G$1)/100</f>
        <v>0.31723425439039693</v>
      </c>
      <c r="T124" s="181">
        <f>IF(S124&gt;0.75,8,IF(S124&lt;0.13,"-",HLOOKUP(S124,Forinnstilling!$D$23:$R$24,2,TRUE)))</f>
        <v>3</v>
      </c>
      <c r="U124" s="181" t="str">
        <f>IF(S124&gt;0.26,"-",IF(S124&lt;0.07,2,HLOOKUP(S124,Forinnstilling!$D$26:$R$27,2,TRUE)))</f>
        <v>-</v>
      </c>
      <c r="V124" s="187">
        <f>'Profil - Effekt'!P36</f>
        <v>1565.2</v>
      </c>
      <c r="W124" s="181">
        <f>'Profil - Effekt'!P36/(4185*($H$4-$H$5))*3600</f>
        <v>134.64086021505378</v>
      </c>
      <c r="X124" s="182">
        <f>W124/SQRT(Data!$G$1)/100</f>
        <v>0.42577178440391805</v>
      </c>
      <c r="Y124" s="181">
        <f>IF(X124&gt;0.75,8,IF(X124&lt;0.13,"-",HLOOKUP(X124,Forinnstilling!$D$23:$R$24,2,TRUE)))</f>
        <v>4.5</v>
      </c>
      <c r="Z124" s="181" t="str">
        <f>IF(X124&gt;0.26,"-",IF(X124&lt;0.07,2,HLOOKUP(X124,Forinnstilling!$D$26:$R$27,2,TRUE)))</f>
        <v>-</v>
      </c>
    </row>
    <row r="125" spans="1:26" x14ac:dyDescent="0.25">
      <c r="A125" s="175">
        <v>800</v>
      </c>
      <c r="B125" s="176">
        <f>'Profil - Effekt'!L37</f>
        <v>481.59999999999997</v>
      </c>
      <c r="C125" s="177">
        <f>'Profil - Effekt'!L37/(4185*($H$4-$H$5))*3600</f>
        <v>41.427956989247313</v>
      </c>
      <c r="D125" s="178">
        <f>C125/SQRT(Data!$G$1)/100</f>
        <v>0.13100670289351324</v>
      </c>
      <c r="E125" s="177">
        <f>IF(D125&gt;0.75,8,IF(D125&lt;0.13,"-",HLOOKUP(D125,Forinnstilling!$D$23:$R$24,2,TRUE)))</f>
        <v>1</v>
      </c>
      <c r="F125" s="177">
        <f>IF(D125&gt;0.26,"-",IF(D125&lt;0.07,2,HLOOKUP(D125,Forinnstilling!$D$26:$R$27,2,TRUE)))</f>
        <v>5.5</v>
      </c>
      <c r="G125" s="179">
        <f>'Profil - Effekt'!M37</f>
        <v>783.19999999999993</v>
      </c>
      <c r="H125" s="177">
        <f>'Profil - Effekt'!M37/(4185*($H$4-$H$5))*3600</f>
        <v>67.372043010752677</v>
      </c>
      <c r="I125" s="178">
        <f>H125/SQRT(Data!$G$1)/100</f>
        <v>0.21304910653280637</v>
      </c>
      <c r="J125" s="177">
        <f>IF(I125&gt;0.75,8,IF(I125&lt;0.13,"-",HLOOKUP(I125,Forinnstilling!$D$23:$R$24,2,TRUE)))</f>
        <v>1.5</v>
      </c>
      <c r="K125" s="177">
        <f>IF(I125&gt;0.26,"-",IF(I125&lt;0.07,2,HLOOKUP(I125,Forinnstilling!$D$26:$R$27,2,TRUE)))</f>
        <v>7</v>
      </c>
      <c r="L125" s="179">
        <f>'Profil - Effekt'!N37</f>
        <v>983.2</v>
      </c>
      <c r="M125" s="177">
        <f>'Profil - Effekt'!N37/(4185*($H$4-$H$5))*3600</f>
        <v>84.576344086021507</v>
      </c>
      <c r="N125" s="178">
        <f>M125/SQRT(Data!$G$1)/100</f>
        <v>0.26745388348193982</v>
      </c>
      <c r="O125" s="177">
        <f>IF(N125&gt;0.75,8,IF(N125&lt;0.13,"-",HLOOKUP(N125,Forinnstilling!$D$23:$R$24,2,TRUE)))</f>
        <v>2</v>
      </c>
      <c r="P125" s="177" t="str">
        <f>IF(N125&gt;0.26,"-",IF(N125&lt;0.07,2,HLOOKUP(N125,Forinnstilling!$D$26:$R$27,2,TRUE)))</f>
        <v>-</v>
      </c>
      <c r="Q125" s="179">
        <f>'Profil - Effekt'!O37</f>
        <v>1332.8</v>
      </c>
      <c r="R125" s="177">
        <f>'Profil - Effekt'!O37/(4185*($H$4-$H$5))*3600</f>
        <v>114.6494623655914</v>
      </c>
      <c r="S125" s="178">
        <f>R125/SQRT(Data!$G$1)/100</f>
        <v>0.36255343358902503</v>
      </c>
      <c r="T125" s="177">
        <f>IF(S125&gt;0.75,8,IF(S125&lt;0.13,"-",HLOOKUP(S125,Forinnstilling!$D$23:$R$24,2,TRUE)))</f>
        <v>3.5</v>
      </c>
      <c r="U125" s="177" t="str">
        <f>IF(S125&gt;0.26,"-",IF(S125&lt;0.07,2,HLOOKUP(S125,Forinnstilling!$D$26:$R$27,2,TRUE)))</f>
        <v>-</v>
      </c>
      <c r="V125" s="186">
        <f>'Profil - Effekt'!P37</f>
        <v>1788.8000000000002</v>
      </c>
      <c r="W125" s="177">
        <f>'Profil - Effekt'!P37/(4185*($H$4-$H$5))*3600</f>
        <v>153.87526881720433</v>
      </c>
      <c r="X125" s="178">
        <f>W125/SQRT(Data!$G$1)/100</f>
        <v>0.48659632503304928</v>
      </c>
      <c r="Y125" s="177">
        <f>IF(X125&gt;0.75,8,IF(X125&lt;0.13,"-",HLOOKUP(X125,Forinnstilling!$D$23:$R$24,2,TRUE)))</f>
        <v>5</v>
      </c>
      <c r="Z125" s="177" t="str">
        <f>IF(X125&gt;0.26,"-",IF(X125&lt;0.07,2,HLOOKUP(X125,Forinnstilling!$D$26:$R$27,2,TRUE)))</f>
        <v>-</v>
      </c>
    </row>
    <row r="126" spans="1:26" x14ac:dyDescent="0.25">
      <c r="A126" s="175">
        <v>900</v>
      </c>
      <c r="B126" s="180">
        <f>'Profil - Effekt'!L38</f>
        <v>541.79999999999995</v>
      </c>
      <c r="C126" s="181">
        <f>'Profil - Effekt'!L38/(4185*($H$4-$H$5))*3600</f>
        <v>46.606451612903221</v>
      </c>
      <c r="D126" s="182">
        <f>C126/SQRT(Data!$G$1)/100</f>
        <v>0.14738254075520238</v>
      </c>
      <c r="E126" s="181">
        <f>IF(D126&gt;0.75,8,IF(D126&lt;0.13,"-",HLOOKUP(D126,Forinnstilling!$D$23:$R$24,2,TRUE)))</f>
        <v>1</v>
      </c>
      <c r="F126" s="181">
        <f>IF(D126&gt;0.26,"-",IF(D126&lt;0.07,2,HLOOKUP(D126,Forinnstilling!$D$26:$R$27,2,TRUE)))</f>
        <v>5.5</v>
      </c>
      <c r="G126" s="183">
        <f>'Profil - Effekt'!M38</f>
        <v>881.1</v>
      </c>
      <c r="H126" s="181">
        <f>'Profil - Effekt'!M38/(4185*($H$4-$H$5))*3600</f>
        <v>75.793548387096777</v>
      </c>
      <c r="I126" s="182">
        <f>H126/SQRT(Data!$G$1)/100</f>
        <v>0.23968024484940723</v>
      </c>
      <c r="J126" s="181">
        <f>IF(I126&gt;0.75,8,IF(I126&lt;0.13,"-",HLOOKUP(I126,Forinnstilling!$D$23:$R$24,2,TRUE)))</f>
        <v>2</v>
      </c>
      <c r="K126" s="181">
        <f>IF(I126&gt;0.26,"-",IF(I126&lt;0.07,2,HLOOKUP(I126,Forinnstilling!$D$26:$R$27,2,TRUE)))</f>
        <v>7.5</v>
      </c>
      <c r="L126" s="183">
        <f>'Profil - Effekt'!N38</f>
        <v>1106.1000000000001</v>
      </c>
      <c r="M126" s="181">
        <f>'Profil - Effekt'!N38/(4185*($H$4-$H$5))*3600</f>
        <v>95.148387096774201</v>
      </c>
      <c r="N126" s="182">
        <f>M126/SQRT(Data!$G$1)/100</f>
        <v>0.3008856189171823</v>
      </c>
      <c r="O126" s="181">
        <f>IF(N126&gt;0.75,8,IF(N126&lt;0.13,"-",HLOOKUP(N126,Forinnstilling!$D$23:$R$24,2,TRUE)))</f>
        <v>2.5</v>
      </c>
      <c r="P126" s="181" t="str">
        <f>IF(N126&gt;0.26,"-",IF(N126&lt;0.07,2,HLOOKUP(N126,Forinnstilling!$D$26:$R$27,2,TRUE)))</f>
        <v>-</v>
      </c>
      <c r="Q126" s="183">
        <f>'Profil - Effekt'!O38</f>
        <v>1499.3999999999999</v>
      </c>
      <c r="R126" s="181">
        <f>'Profil - Effekt'!O38/(4185*($H$4-$H$5))*3600</f>
        <v>128.98064516129031</v>
      </c>
      <c r="S126" s="182">
        <f>R126/SQRT(Data!$G$1)/100</f>
        <v>0.40787261278765308</v>
      </c>
      <c r="T126" s="181">
        <f>IF(S126&gt;0.75,8,IF(S126&lt;0.13,"-",HLOOKUP(S126,Forinnstilling!$D$23:$R$24,2,TRUE)))</f>
        <v>4</v>
      </c>
      <c r="U126" s="181" t="str">
        <f>IF(S126&gt;0.26,"-",IF(S126&lt;0.07,2,HLOOKUP(S126,Forinnstilling!$D$26:$R$27,2,TRUE)))</f>
        <v>-</v>
      </c>
      <c r="V126" s="187">
        <f>'Profil - Effekt'!P38</f>
        <v>2012.4</v>
      </c>
      <c r="W126" s="181">
        <f>'Profil - Effekt'!P38/(4185*($H$4-$H$5))*3600</f>
        <v>173.10967741935485</v>
      </c>
      <c r="X126" s="182">
        <f>W126/SQRT(Data!$G$1)/100</f>
        <v>0.5474208656621804</v>
      </c>
      <c r="Y126" s="181">
        <f>IF(X126&gt;0.75,8,IF(X126&lt;0.13,"-",HLOOKUP(X126,Forinnstilling!$D$23:$R$24,2,TRUE)))</f>
        <v>5.5</v>
      </c>
      <c r="Z126" s="181" t="str">
        <f>IF(X126&gt;0.26,"-",IF(X126&lt;0.07,2,HLOOKUP(X126,Forinnstilling!$D$26:$R$27,2,TRUE)))</f>
        <v>-</v>
      </c>
    </row>
    <row r="127" spans="1:26" x14ac:dyDescent="0.25">
      <c r="A127" s="175">
        <v>1000</v>
      </c>
      <c r="B127" s="176">
        <f>'Profil - Effekt'!L39</f>
        <v>602</v>
      </c>
      <c r="C127" s="177">
        <f>'Profil - Effekt'!L39/(4185*($H$4-$H$5))*3600</f>
        <v>51.784946236559136</v>
      </c>
      <c r="D127" s="178">
        <f>C127/SQRT(Data!$G$1)/100</f>
        <v>0.16375837861689152</v>
      </c>
      <c r="E127" s="177">
        <f>IF(D127&gt;0.75,8,IF(D127&lt;0.13,"-",HLOOKUP(D127,Forinnstilling!$D$23:$R$24,2,TRUE)))</f>
        <v>1</v>
      </c>
      <c r="F127" s="177">
        <f>IF(D127&gt;0.26,"-",IF(D127&lt;0.07,2,HLOOKUP(D127,Forinnstilling!$D$26:$R$27,2,TRUE)))</f>
        <v>6</v>
      </c>
      <c r="G127" s="179">
        <f>'Profil - Effekt'!M39</f>
        <v>979</v>
      </c>
      <c r="H127" s="177">
        <f>'Profil - Effekt'!M39/(4185*($H$4-$H$5))*3600</f>
        <v>84.215053763440864</v>
      </c>
      <c r="I127" s="178">
        <f>H127/SQRT(Data!$G$1)/100</f>
        <v>0.26631138316600805</v>
      </c>
      <c r="J127" s="177">
        <f>IF(I127&gt;0.75,8,IF(I127&lt;0.13,"-",HLOOKUP(I127,Forinnstilling!$D$23:$R$24,2,TRUE)))</f>
        <v>2</v>
      </c>
      <c r="K127" s="177" t="str">
        <f>IF(I127&gt;0.26,"-",IF(I127&lt;0.07,2,HLOOKUP(I127,Forinnstilling!$D$26:$R$27,2,TRUE)))</f>
        <v>-</v>
      </c>
      <c r="L127" s="179">
        <f>'Profil - Effekt'!N39</f>
        <v>1229</v>
      </c>
      <c r="M127" s="177">
        <f>'Profil - Effekt'!N39/(4185*($H$4-$H$5))*3600</f>
        <v>105.72043010752688</v>
      </c>
      <c r="N127" s="178">
        <f>M127/SQRT(Data!$G$1)/100</f>
        <v>0.33431735435242482</v>
      </c>
      <c r="O127" s="177">
        <f>IF(N127&gt;0.75,8,IF(N127&lt;0.13,"-",HLOOKUP(N127,Forinnstilling!$D$23:$R$24,2,TRUE)))</f>
        <v>3</v>
      </c>
      <c r="P127" s="177" t="str">
        <f>IF(N127&gt;0.26,"-",IF(N127&lt;0.07,2,HLOOKUP(N127,Forinnstilling!$D$26:$R$27,2,TRUE)))</f>
        <v>-</v>
      </c>
      <c r="Q127" s="179">
        <f>'Profil - Effekt'!O39</f>
        <v>1666</v>
      </c>
      <c r="R127" s="177">
        <f>'Profil - Effekt'!O39/(4185*($H$4-$H$5))*3600</f>
        <v>143.31182795698925</v>
      </c>
      <c r="S127" s="178">
        <f>R127/SQRT(Data!$G$1)/100</f>
        <v>0.45319179198628129</v>
      </c>
      <c r="T127" s="177">
        <f>IF(S127&gt;0.75,8,IF(S127&lt;0.13,"-",HLOOKUP(S127,Forinnstilling!$D$23:$R$24,2,TRUE)))</f>
        <v>4.5</v>
      </c>
      <c r="U127" s="177" t="str">
        <f>IF(S127&gt;0.26,"-",IF(S127&lt;0.07,2,HLOOKUP(S127,Forinnstilling!$D$26:$R$27,2,TRUE)))</f>
        <v>-</v>
      </c>
      <c r="V127" s="186">
        <f>'Profil - Effekt'!P39</f>
        <v>2236</v>
      </c>
      <c r="W127" s="177">
        <f>'Profil - Effekt'!P39/(4185*($H$4-$H$5))*3600</f>
        <v>192.34408602150538</v>
      </c>
      <c r="X127" s="178">
        <f>W127/SQRT(Data!$G$1)/100</f>
        <v>0.60824540629131152</v>
      </c>
      <c r="Y127" s="177">
        <f>IF(X127&gt;0.75,8,IF(X127&lt;0.13,"-",HLOOKUP(X127,Forinnstilling!$D$23:$R$24,2,TRUE)))</f>
        <v>6</v>
      </c>
      <c r="Z127" s="177" t="str">
        <f>IF(X127&gt;0.26,"-",IF(X127&lt;0.07,2,HLOOKUP(X127,Forinnstilling!$D$26:$R$27,2,TRUE)))</f>
        <v>-</v>
      </c>
    </row>
    <row r="128" spans="1:26" x14ac:dyDescent="0.25">
      <c r="A128" s="175">
        <v>1100</v>
      </c>
      <c r="B128" s="180">
        <f>'Profil - Effekt'!L40</f>
        <v>662.19999999999993</v>
      </c>
      <c r="C128" s="181">
        <f>'Profil - Effekt'!L40/(4185*($H$4-$H$5))*3600</f>
        <v>56.963440860215044</v>
      </c>
      <c r="D128" s="182">
        <f>C128/SQRT(Data!$G$1)/100</f>
        <v>0.18013421647858066</v>
      </c>
      <c r="E128" s="181">
        <f>IF(D128&gt;0.75,8,IF(D128&lt;0.13,"-",HLOOKUP(D128,Forinnstilling!$D$23:$R$24,2,TRUE)))</f>
        <v>1.5</v>
      </c>
      <c r="F128" s="181">
        <f>IF(D128&gt;0.26,"-",IF(D128&lt;0.07,2,HLOOKUP(D128,Forinnstilling!$D$26:$R$27,2,TRUE)))</f>
        <v>7</v>
      </c>
      <c r="G128" s="183">
        <f>'Profil - Effekt'!M40</f>
        <v>1076.9000000000001</v>
      </c>
      <c r="H128" s="181">
        <f>'Profil - Effekt'!M40/(4185*($H$4-$H$5))*3600</f>
        <v>92.636559139784964</v>
      </c>
      <c r="I128" s="182">
        <f>H128/SQRT(Data!$G$1)/100</f>
        <v>0.29294252148260891</v>
      </c>
      <c r="J128" s="181">
        <f>IF(I128&gt;0.75,8,IF(I128&lt;0.13,"-",HLOOKUP(I128,Forinnstilling!$D$23:$R$24,2,TRUE)))</f>
        <v>2.5</v>
      </c>
      <c r="K128" s="181" t="str">
        <f>IF(I128&gt;0.26,"-",IF(I128&lt;0.07,2,HLOOKUP(I128,Forinnstilling!$D$26:$R$27,2,TRUE)))</f>
        <v>-</v>
      </c>
      <c r="L128" s="183">
        <f>'Profil - Effekt'!N40</f>
        <v>1351.9</v>
      </c>
      <c r="M128" s="181">
        <f>'Profil - Effekt'!N40/(4185*($H$4-$H$5))*3600</f>
        <v>116.29247311827956</v>
      </c>
      <c r="N128" s="182">
        <f>M128/SQRT(Data!$G$1)/100</f>
        <v>0.36774908978766724</v>
      </c>
      <c r="O128" s="181">
        <f>IF(N128&gt;0.75,8,IF(N128&lt;0.13,"-",HLOOKUP(N128,Forinnstilling!$D$23:$R$24,2,TRUE)))</f>
        <v>3.5</v>
      </c>
      <c r="P128" s="181" t="str">
        <f>IF(N128&gt;0.26,"-",IF(N128&lt;0.07,2,HLOOKUP(N128,Forinnstilling!$D$26:$R$27,2,TRUE)))</f>
        <v>-</v>
      </c>
      <c r="Q128" s="183">
        <f>'Profil - Effekt'!O40</f>
        <v>1832.6</v>
      </c>
      <c r="R128" s="181">
        <f>'Profil - Effekt'!O40/(4185*($H$4-$H$5))*3600</f>
        <v>157.64301075268816</v>
      </c>
      <c r="S128" s="182">
        <f>R128/SQRT(Data!$G$1)/100</f>
        <v>0.49851097118490934</v>
      </c>
      <c r="T128" s="181">
        <f>IF(S128&gt;0.75,8,IF(S128&lt;0.13,"-",HLOOKUP(S128,Forinnstilling!$D$23:$R$24,2,TRUE)))</f>
        <v>5</v>
      </c>
      <c r="U128" s="181" t="str">
        <f>IF(S128&gt;0.26,"-",IF(S128&lt;0.07,2,HLOOKUP(S128,Forinnstilling!$D$26:$R$27,2,TRUE)))</f>
        <v>-</v>
      </c>
      <c r="V128" s="187">
        <f>'Profil - Effekt'!P40</f>
        <v>2459.6000000000004</v>
      </c>
      <c r="W128" s="181">
        <f>'Profil - Effekt'!P40/(4185*($H$4-$H$5))*3600</f>
        <v>211.57849462365596</v>
      </c>
      <c r="X128" s="182">
        <f>W128/SQRT(Data!$G$1)/100</f>
        <v>0.66906994692044275</v>
      </c>
      <c r="Y128" s="181">
        <f>IF(X128&gt;0.75,8,IF(X128&lt;0.13,"-",HLOOKUP(X128,Forinnstilling!$D$23:$R$24,2,TRUE)))</f>
        <v>7</v>
      </c>
      <c r="Z128" s="181" t="str">
        <f>IF(X128&gt;0.26,"-",IF(X128&lt;0.07,2,HLOOKUP(X128,Forinnstilling!$D$26:$R$27,2,TRUE)))</f>
        <v>-</v>
      </c>
    </row>
    <row r="129" spans="1:26" x14ac:dyDescent="0.25">
      <c r="A129" s="175">
        <v>1200</v>
      </c>
      <c r="B129" s="176">
        <f>'Profil - Effekt'!L41</f>
        <v>722.4</v>
      </c>
      <c r="C129" s="177">
        <f>'Profil - Effekt'!L41/(4185*($H$4-$H$5))*3600</f>
        <v>62.141935483870967</v>
      </c>
      <c r="D129" s="178">
        <f>C129/SQRT(Data!$G$1)/100</f>
        <v>0.19651005434026986</v>
      </c>
      <c r="E129" s="177">
        <f>IF(D129&gt;0.75,8,IF(D129&lt;0.13,"-",HLOOKUP(D129,Forinnstilling!$D$23:$R$24,2,TRUE)))</f>
        <v>1.5</v>
      </c>
      <c r="F129" s="177">
        <f>IF(D129&gt;0.26,"-",IF(D129&lt;0.07,2,HLOOKUP(D129,Forinnstilling!$D$26:$R$27,2,TRUE)))</f>
        <v>7</v>
      </c>
      <c r="G129" s="179">
        <f>'Profil - Effekt'!M41</f>
        <v>1174.8</v>
      </c>
      <c r="H129" s="177">
        <f>'Profil - Effekt'!M41/(4185*($H$4-$H$5))*3600</f>
        <v>101.05806451612904</v>
      </c>
      <c r="I129" s="178">
        <f>H129/SQRT(Data!$G$1)/100</f>
        <v>0.3195736597992096</v>
      </c>
      <c r="J129" s="177">
        <f>IF(I129&gt;0.75,8,IF(I129&lt;0.13,"-",HLOOKUP(I129,Forinnstilling!$D$23:$R$24,2,TRUE)))</f>
        <v>3</v>
      </c>
      <c r="K129" s="177" t="str">
        <f>IF(I129&gt;0.26,"-",IF(I129&lt;0.07,2,HLOOKUP(I129,Forinnstilling!$D$26:$R$27,2,TRUE)))</f>
        <v>-</v>
      </c>
      <c r="L129" s="179">
        <f>'Profil - Effekt'!N41</f>
        <v>1474.8000000000002</v>
      </c>
      <c r="M129" s="177">
        <f>'Profil - Effekt'!N41/(4185*($H$4-$H$5))*3600</f>
        <v>126.86451612903227</v>
      </c>
      <c r="N129" s="178">
        <f>M129/SQRT(Data!$G$1)/100</f>
        <v>0.40118082522290976</v>
      </c>
      <c r="O129" s="177">
        <f>IF(N129&gt;0.75,8,IF(N129&lt;0.13,"-",HLOOKUP(N129,Forinnstilling!$D$23:$R$24,2,TRUE)))</f>
        <v>4</v>
      </c>
      <c r="P129" s="177" t="str">
        <f>IF(N129&gt;0.26,"-",IF(N129&lt;0.07,2,HLOOKUP(N129,Forinnstilling!$D$26:$R$27,2,TRUE)))</f>
        <v>-</v>
      </c>
      <c r="Q129" s="179">
        <f>'Profil - Effekt'!O41</f>
        <v>1999.1999999999998</v>
      </c>
      <c r="R129" s="177">
        <f>'Profil - Effekt'!O41/(4185*($H$4-$H$5))*3600</f>
        <v>171.97419354838709</v>
      </c>
      <c r="S129" s="178">
        <f>R129/SQRT(Data!$G$1)/100</f>
        <v>0.54383015038353744</v>
      </c>
      <c r="T129" s="177">
        <f>IF(S129&gt;0.75,8,IF(S129&lt;0.13,"-",HLOOKUP(S129,Forinnstilling!$D$23:$R$24,2,TRUE)))</f>
        <v>5.5</v>
      </c>
      <c r="U129" s="177" t="str">
        <f>IF(S129&gt;0.26,"-",IF(S129&lt;0.07,2,HLOOKUP(S129,Forinnstilling!$D$26:$R$27,2,TRUE)))</f>
        <v>-</v>
      </c>
      <c r="V129" s="186">
        <f>'Profil - Effekt'!P41</f>
        <v>2683.2000000000003</v>
      </c>
      <c r="W129" s="177">
        <f>'Profil - Effekt'!P41/(4185*($H$4-$H$5))*3600</f>
        <v>230.81290322580645</v>
      </c>
      <c r="X129" s="178">
        <f>W129/SQRT(Data!$G$1)/100</f>
        <v>0.72989448754957376</v>
      </c>
      <c r="Y129" s="177">
        <f>IF(X129&gt;0.75,8,IF(X129&lt;0.13,"-",HLOOKUP(X129,Forinnstilling!$D$23:$R$24,2,TRUE)))</f>
        <v>7.5</v>
      </c>
      <c r="Z129" s="177" t="str">
        <f>IF(X129&gt;0.26,"-",IF(X129&lt;0.07,2,HLOOKUP(X129,Forinnstilling!$D$26:$R$27,2,TRUE)))</f>
        <v>-</v>
      </c>
    </row>
    <row r="130" spans="1:26" x14ac:dyDescent="0.25">
      <c r="A130" s="175">
        <v>1300</v>
      </c>
      <c r="B130" s="180">
        <f>'Profil - Effekt'!L42</f>
        <v>782.6</v>
      </c>
      <c r="C130" s="181">
        <f>'Profil - Effekt'!L42/(4185*($H$4-$H$5))*3600</f>
        <v>67.320430107526889</v>
      </c>
      <c r="D130" s="182">
        <f>C130/SQRT(Data!$G$1)/100</f>
        <v>0.21288589220195903</v>
      </c>
      <c r="E130" s="181">
        <f>IF(D130&gt;0.75,8,IF(D130&lt;0.13,"-",HLOOKUP(D130,Forinnstilling!$D$23:$R$24,2,TRUE)))</f>
        <v>1.5</v>
      </c>
      <c r="F130" s="181">
        <f>IF(D130&gt;0.26,"-",IF(D130&lt;0.07,2,HLOOKUP(D130,Forinnstilling!$D$26:$R$27,2,TRUE)))</f>
        <v>7</v>
      </c>
      <c r="G130" s="183">
        <f>'Profil - Effekt'!M42</f>
        <v>1272.7</v>
      </c>
      <c r="H130" s="181">
        <f>'Profil - Effekt'!M42/(4185*($H$4-$H$5))*3600</f>
        <v>109.47956989247312</v>
      </c>
      <c r="I130" s="182">
        <f>H130/SQRT(Data!$G$1)/100</f>
        <v>0.3462047981158104</v>
      </c>
      <c r="J130" s="181">
        <f>IF(I130&gt;0.75,8,IF(I130&lt;0.13,"-",HLOOKUP(I130,Forinnstilling!$D$23:$R$24,2,TRUE)))</f>
        <v>3</v>
      </c>
      <c r="K130" s="181" t="str">
        <f>IF(I130&gt;0.26,"-",IF(I130&lt;0.07,2,HLOOKUP(I130,Forinnstilling!$D$26:$R$27,2,TRUE)))</f>
        <v>-</v>
      </c>
      <c r="L130" s="183">
        <f>'Profil - Effekt'!N42</f>
        <v>1597.7</v>
      </c>
      <c r="M130" s="181">
        <f>'Profil - Effekt'!N42/(4185*($H$4-$H$5))*3600</f>
        <v>137.43655913978495</v>
      </c>
      <c r="N130" s="182">
        <f>M130/SQRT(Data!$G$1)/100</f>
        <v>0.43461256065815218</v>
      </c>
      <c r="O130" s="181">
        <f>IF(N130&gt;0.75,8,IF(N130&lt;0.13,"-",HLOOKUP(N130,Forinnstilling!$D$23:$R$24,2,TRUE)))</f>
        <v>4.5</v>
      </c>
      <c r="P130" s="181" t="str">
        <f>IF(N130&gt;0.26,"-",IF(N130&lt;0.07,2,HLOOKUP(N130,Forinnstilling!$D$26:$R$27,2,TRUE)))</f>
        <v>-</v>
      </c>
      <c r="Q130" s="183">
        <f>'Profil - Effekt'!O42</f>
        <v>2165.7999999999997</v>
      </c>
      <c r="R130" s="181">
        <f>'Profil - Effekt'!O42/(4185*($H$4-$H$5))*3600</f>
        <v>186.305376344086</v>
      </c>
      <c r="S130" s="182">
        <f>R130/SQRT(Data!$G$1)/100</f>
        <v>0.58914932958216548</v>
      </c>
      <c r="T130" s="181">
        <f>IF(S130&gt;0.75,8,IF(S130&lt;0.13,"-",HLOOKUP(S130,Forinnstilling!$D$23:$R$24,2,TRUE)))</f>
        <v>6</v>
      </c>
      <c r="U130" s="181" t="str">
        <f>IF(S130&gt;0.26,"-",IF(S130&lt;0.07,2,HLOOKUP(S130,Forinnstilling!$D$26:$R$27,2,TRUE)))</f>
        <v>-</v>
      </c>
      <c r="V130" s="187">
        <f>'Profil - Effekt'!P42</f>
        <v>2906.8</v>
      </c>
      <c r="W130" s="181">
        <f>'Profil - Effekt'!P42/(4185*($H$4-$H$5))*3600</f>
        <v>250.04731182795703</v>
      </c>
      <c r="X130" s="182">
        <f>W130/SQRT(Data!$G$1)/100</f>
        <v>0.7907190281787051</v>
      </c>
      <c r="Y130" s="181">
        <f>IF(X130&gt;0.75,8,IF(X130&lt;0.13,"-",HLOOKUP(X130,Forinnstilling!$D$23:$R$24,2,TRUE)))</f>
        <v>8</v>
      </c>
      <c r="Z130" s="181" t="str">
        <f>IF(X130&gt;0.26,"-",IF(X130&lt;0.07,2,HLOOKUP(X130,Forinnstilling!$D$26:$R$27,2,TRUE)))</f>
        <v>-</v>
      </c>
    </row>
    <row r="131" spans="1:26" x14ac:dyDescent="0.25">
      <c r="A131" s="175">
        <v>1400</v>
      </c>
      <c r="B131" s="176">
        <f>'Profil - Effekt'!L43</f>
        <v>842.8</v>
      </c>
      <c r="C131" s="177">
        <f>'Profil - Effekt'!L43/(4185*($H$4-$H$5))*3600</f>
        <v>72.498924731182797</v>
      </c>
      <c r="D131" s="178">
        <f>C131/SQRT(Data!$G$1)/100</f>
        <v>0.22926173006364817</v>
      </c>
      <c r="E131" s="177">
        <f>IF(D131&gt;0.75,8,IF(D131&lt;0.13,"-",HLOOKUP(D131,Forinnstilling!$D$23:$R$24,2,TRUE)))</f>
        <v>2</v>
      </c>
      <c r="F131" s="177">
        <f>IF(D131&gt;0.26,"-",IF(D131&lt;0.07,2,HLOOKUP(D131,Forinnstilling!$D$26:$R$27,2,TRUE)))</f>
        <v>7.5</v>
      </c>
      <c r="G131" s="179">
        <f>'Profil - Effekt'!M43</f>
        <v>1370.6</v>
      </c>
      <c r="H131" s="177">
        <f>'Profil - Effekt'!M43/(4185*($H$4-$H$5))*3600</f>
        <v>117.90107526881719</v>
      </c>
      <c r="I131" s="178">
        <f>H131/SQRT(Data!$G$1)/100</f>
        <v>0.3728359364324112</v>
      </c>
      <c r="J131" s="177">
        <f>IF(I131&gt;0.75,8,IF(I131&lt;0.13,"-",HLOOKUP(I131,Forinnstilling!$D$23:$R$24,2,TRUE)))</f>
        <v>3.5</v>
      </c>
      <c r="K131" s="177" t="str">
        <f>IF(I131&gt;0.26,"-",IF(I131&lt;0.07,2,HLOOKUP(I131,Forinnstilling!$D$26:$R$27,2,TRUE)))</f>
        <v>-</v>
      </c>
      <c r="L131" s="179">
        <f>'Profil - Effekt'!N43</f>
        <v>1720.6000000000001</v>
      </c>
      <c r="M131" s="177">
        <f>'Profil - Effekt'!N43/(4185*($H$4-$H$5))*3600</f>
        <v>148.00860215053763</v>
      </c>
      <c r="N131" s="178">
        <f>M131/SQRT(Data!$G$1)/100</f>
        <v>0.46804429609339465</v>
      </c>
      <c r="O131" s="177">
        <f>IF(N131&gt;0.75,8,IF(N131&lt;0.13,"-",HLOOKUP(N131,Forinnstilling!$D$23:$R$24,2,TRUE)))</f>
        <v>4.5</v>
      </c>
      <c r="P131" s="177" t="str">
        <f>IF(N131&gt;0.26,"-",IF(N131&lt;0.07,2,HLOOKUP(N131,Forinnstilling!$D$26:$R$27,2,TRUE)))</f>
        <v>-</v>
      </c>
      <c r="Q131" s="179">
        <f>'Profil - Effekt'!O43</f>
        <v>2332.4</v>
      </c>
      <c r="R131" s="177">
        <f>'Profil - Effekt'!O43/(4185*($H$4-$H$5))*3600</f>
        <v>200.63655913978496</v>
      </c>
      <c r="S131" s="178">
        <f>R131/SQRT(Data!$G$1)/100</f>
        <v>0.63446850878079386</v>
      </c>
      <c r="T131" s="177">
        <f>IF(S131&gt;0.75,8,IF(S131&lt;0.13,"-",HLOOKUP(S131,Forinnstilling!$D$23:$R$24,2,TRUE)))</f>
        <v>6.5</v>
      </c>
      <c r="U131" s="177" t="str">
        <f>IF(S131&gt;0.26,"-",IF(S131&lt;0.07,2,HLOOKUP(S131,Forinnstilling!$D$26:$R$27,2,TRUE)))</f>
        <v>-</v>
      </c>
      <c r="V131" s="186">
        <f>'Profil - Effekt'!P43</f>
        <v>3130.4</v>
      </c>
      <c r="W131" s="177">
        <f>'Profil - Effekt'!P43/(4185*($H$4-$H$5))*3600</f>
        <v>269.28172043010755</v>
      </c>
      <c r="X131" s="178">
        <f>W131/SQRT(Data!$G$1)/100</f>
        <v>0.8515435688078361</v>
      </c>
      <c r="Y131" s="177">
        <f>IF(X131&gt;0.75,8,IF(X131&lt;0.13,"-",HLOOKUP(X131,Forinnstilling!$D$23:$R$24,2,TRUE)))</f>
        <v>8</v>
      </c>
      <c r="Z131" s="177" t="str">
        <f>IF(X131&gt;0.26,"-",IF(X131&lt;0.07,2,HLOOKUP(X131,Forinnstilling!$D$26:$R$27,2,TRUE)))</f>
        <v>-</v>
      </c>
    </row>
    <row r="132" spans="1:26" x14ac:dyDescent="0.25">
      <c r="A132" s="175">
        <v>1600</v>
      </c>
      <c r="B132" s="180">
        <f>'Profil - Effekt'!L44</f>
        <v>963.19999999999993</v>
      </c>
      <c r="C132" s="181">
        <f>'Profil - Effekt'!L44/(4185*($H$4-$H$5))*3600</f>
        <v>82.855913978494627</v>
      </c>
      <c r="D132" s="182">
        <f>C132/SQRT(Data!$G$1)/100</f>
        <v>0.26201340578702648</v>
      </c>
      <c r="E132" s="181">
        <f>IF(D132&gt;0.75,8,IF(D132&lt;0.13,"-",HLOOKUP(D132,Forinnstilling!$D$23:$R$24,2,TRUE)))</f>
        <v>2</v>
      </c>
      <c r="F132" s="181" t="str">
        <f>IF(D132&gt;0.26,"-",IF(D132&lt;0.07,2,HLOOKUP(D132,Forinnstilling!$D$26:$R$27,2,TRUE)))</f>
        <v>-</v>
      </c>
      <c r="G132" s="183">
        <f>'Profil - Effekt'!M44</f>
        <v>1566.3999999999999</v>
      </c>
      <c r="H132" s="181">
        <f>'Profil - Effekt'!M44/(4185*($H$4-$H$5))*3600</f>
        <v>134.74408602150535</v>
      </c>
      <c r="I132" s="182">
        <f>H132/SQRT(Data!$G$1)/100</f>
        <v>0.42609821306561274</v>
      </c>
      <c r="J132" s="181">
        <f>IF(I132&gt;0.75,8,IF(I132&lt;0.13,"-",HLOOKUP(I132,Forinnstilling!$D$23:$R$24,2,TRUE)))</f>
        <v>4.5</v>
      </c>
      <c r="K132" s="181" t="str">
        <f>IF(I132&gt;0.26,"-",IF(I132&lt;0.07,2,HLOOKUP(I132,Forinnstilling!$D$26:$R$27,2,TRUE)))</f>
        <v>-</v>
      </c>
      <c r="L132" s="183">
        <f>'Profil - Effekt'!N44</f>
        <v>1966.4</v>
      </c>
      <c r="M132" s="181">
        <f>'Profil - Effekt'!N44/(4185*($H$4-$H$5))*3600</f>
        <v>169.15268817204301</v>
      </c>
      <c r="N132" s="182">
        <f>M132/SQRT(Data!$G$1)/100</f>
        <v>0.53490776696387965</v>
      </c>
      <c r="O132" s="181">
        <f>IF(N132&gt;0.75,8,IF(N132&lt;0.13,"-",HLOOKUP(N132,Forinnstilling!$D$23:$R$24,2,TRUE)))</f>
        <v>5.5</v>
      </c>
      <c r="P132" s="181" t="str">
        <f>IF(N132&gt;0.26,"-",IF(N132&lt;0.07,2,HLOOKUP(N132,Forinnstilling!$D$26:$R$27,2,TRUE)))</f>
        <v>-</v>
      </c>
      <c r="Q132" s="183">
        <f>'Profil - Effekt'!O44</f>
        <v>2665.6</v>
      </c>
      <c r="R132" s="181">
        <f>'Profil - Effekt'!O44/(4185*($H$4-$H$5))*3600</f>
        <v>229.29892473118281</v>
      </c>
      <c r="S132" s="182">
        <f>R132/SQRT(Data!$G$1)/100</f>
        <v>0.72510686717805006</v>
      </c>
      <c r="T132" s="181">
        <f>IF(S132&gt;0.75,8,IF(S132&lt;0.13,"-",HLOOKUP(S132,Forinnstilling!$D$23:$R$24,2,TRUE)))</f>
        <v>7.5</v>
      </c>
      <c r="U132" s="181" t="str">
        <f>IF(S132&gt;0.26,"-",IF(S132&lt;0.07,2,HLOOKUP(S132,Forinnstilling!$D$26:$R$27,2,TRUE)))</f>
        <v>-</v>
      </c>
      <c r="V132" s="187">
        <f>'Profil - Effekt'!P44</f>
        <v>3577.6000000000004</v>
      </c>
      <c r="W132" s="181">
        <f>'Profil - Effekt'!P44/(4185*($H$4-$H$5))*3600</f>
        <v>307.75053763440866</v>
      </c>
      <c r="X132" s="182">
        <f>W132/SQRT(Data!$G$1)/100</f>
        <v>0.97319265006609856</v>
      </c>
      <c r="Y132" s="181">
        <f>IF(X132&gt;0.75,8,IF(X132&lt;0.13,"-",HLOOKUP(X132,Forinnstilling!$D$23:$R$24,2,TRUE)))</f>
        <v>8</v>
      </c>
      <c r="Z132" s="181" t="str">
        <f>IF(X132&gt;0.26,"-",IF(X132&lt;0.07,2,HLOOKUP(X132,Forinnstilling!$D$26:$R$27,2,TRUE)))</f>
        <v>-</v>
      </c>
    </row>
    <row r="133" spans="1:26" x14ac:dyDescent="0.25">
      <c r="A133" s="175">
        <v>1800</v>
      </c>
      <c r="B133" s="176">
        <f>'Profil - Effekt'!L45</f>
        <v>1083.5999999999999</v>
      </c>
      <c r="C133" s="177">
        <f>'Profil - Effekt'!L45/(4185*($H$4-$H$5))*3600</f>
        <v>93.212903225806443</v>
      </c>
      <c r="D133" s="178">
        <f>C133/SQRT(Data!$G$1)/100</f>
        <v>0.29476508151040476</v>
      </c>
      <c r="E133" s="177">
        <f>IF(D133&gt;0.75,8,IF(D133&lt;0.13,"-",HLOOKUP(D133,Forinnstilling!$D$23:$R$24,2,TRUE)))</f>
        <v>2.5</v>
      </c>
      <c r="F133" s="177" t="str">
        <f>IF(D133&gt;0.26,"-",IF(D133&lt;0.07,2,HLOOKUP(D133,Forinnstilling!$D$26:$R$27,2,TRUE)))</f>
        <v>-</v>
      </c>
      <c r="G133" s="179">
        <f>'Profil - Effekt'!M45</f>
        <v>1762.2</v>
      </c>
      <c r="H133" s="177">
        <f>'Profil - Effekt'!M45/(4185*($H$4-$H$5))*3600</f>
        <v>151.58709677419355</v>
      </c>
      <c r="I133" s="178">
        <f>H133/SQRT(Data!$G$1)/100</f>
        <v>0.47936048969881445</v>
      </c>
      <c r="J133" s="177">
        <f>IF(I133&gt;0.75,8,IF(I133&lt;0.13,"-",HLOOKUP(I133,Forinnstilling!$D$23:$R$24,2,TRUE)))</f>
        <v>5</v>
      </c>
      <c r="K133" s="177" t="str">
        <f>IF(I133&gt;0.26,"-",IF(I133&lt;0.07,2,HLOOKUP(I133,Forinnstilling!$D$26:$R$27,2,TRUE)))</f>
        <v>-</v>
      </c>
      <c r="L133" s="179">
        <f>'Profil - Effekt'!N45</f>
        <v>2212.2000000000003</v>
      </c>
      <c r="M133" s="177">
        <f>'Profil - Effekt'!N45/(4185*($H$4-$H$5))*3600</f>
        <v>190.2967741935484</v>
      </c>
      <c r="N133" s="178">
        <f>M133/SQRT(Data!$G$1)/100</f>
        <v>0.60177123783436459</v>
      </c>
      <c r="O133" s="177">
        <f>IF(N133&gt;0.75,8,IF(N133&lt;0.13,"-",HLOOKUP(N133,Forinnstilling!$D$23:$R$24,2,TRUE)))</f>
        <v>6</v>
      </c>
      <c r="P133" s="177" t="str">
        <f>IF(N133&gt;0.26,"-",IF(N133&lt;0.07,2,HLOOKUP(N133,Forinnstilling!$D$26:$R$27,2,TRUE)))</f>
        <v>-</v>
      </c>
      <c r="Q133" s="179">
        <f>'Profil - Effekt'!O45</f>
        <v>2998.7999999999997</v>
      </c>
      <c r="R133" s="177">
        <f>'Profil - Effekt'!O45/(4185*($H$4-$H$5))*3600</f>
        <v>257.96129032258062</v>
      </c>
      <c r="S133" s="178">
        <f>R133/SQRT(Data!$G$1)/100</f>
        <v>0.81574522557530615</v>
      </c>
      <c r="T133" s="177">
        <f>IF(S133&gt;0.75,8,IF(S133&lt;0.13,"-",HLOOKUP(S133,Forinnstilling!$D$23:$R$24,2,TRUE)))</f>
        <v>8</v>
      </c>
      <c r="U133" s="177" t="str">
        <f>IF(S133&gt;0.26,"-",IF(S133&lt;0.07,2,HLOOKUP(S133,Forinnstilling!$D$26:$R$27,2,TRUE)))</f>
        <v>-</v>
      </c>
      <c r="V133" s="186">
        <f>'Profil - Effekt'!P45</f>
        <v>4024.8</v>
      </c>
      <c r="W133" s="177">
        <f>'Profil - Effekt'!P45/(4185*($H$4-$H$5))*3600</f>
        <v>346.21935483870971</v>
      </c>
      <c r="X133" s="178">
        <f>W133/SQRT(Data!$G$1)/100</f>
        <v>1.0948417313243608</v>
      </c>
      <c r="Y133" s="177">
        <f>IF(X133&gt;0.75,8,IF(X133&lt;0.13,"-",HLOOKUP(X133,Forinnstilling!$D$23:$R$24,2,TRUE)))</f>
        <v>8</v>
      </c>
      <c r="Z133" s="177" t="str">
        <f>IF(X133&gt;0.26,"-",IF(X133&lt;0.07,2,HLOOKUP(X133,Forinnstilling!$D$26:$R$27,2,TRUE)))</f>
        <v>-</v>
      </c>
    </row>
    <row r="134" spans="1:26" x14ac:dyDescent="0.25">
      <c r="A134" s="175">
        <v>2000</v>
      </c>
      <c r="B134" s="180">
        <f>'Profil - Effekt'!L46</f>
        <v>1204</v>
      </c>
      <c r="C134" s="181">
        <f>'Profil - Effekt'!L46/(4185*($H$4-$H$5))*3600</f>
        <v>103.56989247311827</v>
      </c>
      <c r="D134" s="182">
        <f>C134/SQRT(Data!$G$1)/100</f>
        <v>0.32751675723378304</v>
      </c>
      <c r="E134" s="181">
        <f>IF(D134&gt;0.75,8,IF(D134&lt;0.13,"-",HLOOKUP(D134,Forinnstilling!$D$23:$R$24,2,TRUE)))</f>
        <v>3</v>
      </c>
      <c r="F134" s="181" t="str">
        <f>IF(D134&gt;0.26,"-",IF(D134&lt;0.07,2,HLOOKUP(D134,Forinnstilling!$D$26:$R$27,2,TRUE)))</f>
        <v>-</v>
      </c>
      <c r="G134" s="183">
        <f>'Profil - Effekt'!M46</f>
        <v>1958</v>
      </c>
      <c r="H134" s="181">
        <f>'Profil - Effekt'!M46/(4185*($H$4-$H$5))*3600</f>
        <v>168.43010752688173</v>
      </c>
      <c r="I134" s="182">
        <f>H134/SQRT(Data!$G$1)/100</f>
        <v>0.53262276633201611</v>
      </c>
      <c r="J134" s="181">
        <f>IF(I134&gt;0.75,8,IF(I134&lt;0.13,"-",HLOOKUP(I134,Forinnstilling!$D$23:$R$24,2,TRUE)))</f>
        <v>5.5</v>
      </c>
      <c r="K134" s="181" t="str">
        <f>IF(I134&gt;0.26,"-",IF(I134&lt;0.07,2,HLOOKUP(I134,Forinnstilling!$D$26:$R$27,2,TRUE)))</f>
        <v>-</v>
      </c>
      <c r="L134" s="183">
        <f>'Profil - Effekt'!N46</f>
        <v>2458</v>
      </c>
      <c r="M134" s="181">
        <f>'Profil - Effekt'!N46/(4185*($H$4-$H$5))*3600</f>
        <v>211.44086021505376</v>
      </c>
      <c r="N134" s="182">
        <f>M134/SQRT(Data!$G$1)/100</f>
        <v>0.66863470870484965</v>
      </c>
      <c r="O134" s="181">
        <f>IF(N134&gt;0.75,8,IF(N134&lt;0.13,"-",HLOOKUP(N134,Forinnstilling!$D$23:$R$24,2,TRUE)))</f>
        <v>7</v>
      </c>
      <c r="P134" s="181" t="str">
        <f>IF(N134&gt;0.26,"-",IF(N134&lt;0.07,2,HLOOKUP(N134,Forinnstilling!$D$26:$R$27,2,TRUE)))</f>
        <v>-</v>
      </c>
      <c r="Q134" s="183">
        <f>'Profil - Effekt'!O46</f>
        <v>3332</v>
      </c>
      <c r="R134" s="181">
        <f>'Profil - Effekt'!O46/(4185*($H$4-$H$5))*3600</f>
        <v>286.6236559139785</v>
      </c>
      <c r="S134" s="182">
        <f>R134/SQRT(Data!$G$1)/100</f>
        <v>0.90638358397256258</v>
      </c>
      <c r="T134" s="181">
        <f>IF(S134&gt;0.75,8,IF(S134&lt;0.13,"-",HLOOKUP(S134,Forinnstilling!$D$23:$R$24,2,TRUE)))</f>
        <v>8</v>
      </c>
      <c r="U134" s="181" t="str">
        <f>IF(S134&gt;0.26,"-",IF(S134&lt;0.07,2,HLOOKUP(S134,Forinnstilling!$D$26:$R$27,2,TRUE)))</f>
        <v>-</v>
      </c>
      <c r="V134" s="187">
        <f>'Profil - Effekt'!P46</f>
        <v>4472</v>
      </c>
      <c r="W134" s="181">
        <f>'Profil - Effekt'!P46/(4185*($H$4-$H$5))*3600</f>
        <v>384.68817204301075</v>
      </c>
      <c r="X134" s="182">
        <f>W134/SQRT(Data!$G$1)/100</f>
        <v>1.216490812582623</v>
      </c>
      <c r="Y134" s="181">
        <f>IF(X134&gt;0.75,8,IF(X134&lt;0.13,"-",HLOOKUP(X134,Forinnstilling!$D$23:$R$24,2,TRUE)))</f>
        <v>8</v>
      </c>
      <c r="Z134" s="181" t="str">
        <f>IF(X134&gt;0.26,"-",IF(X134&lt;0.07,2,HLOOKUP(X134,Forinnstilling!$D$26:$R$27,2,TRUE)))</f>
        <v>-</v>
      </c>
    </row>
    <row r="135" spans="1:26" x14ac:dyDescent="0.25">
      <c r="A135" s="175">
        <v>2300</v>
      </c>
      <c r="B135" s="176">
        <f>'Profil - Effekt'!L47</f>
        <v>1384.6</v>
      </c>
      <c r="C135" s="177">
        <f>'Profil - Effekt'!L47/(4185*($H$4-$H$5))*3600</f>
        <v>119.10537634408603</v>
      </c>
      <c r="D135" s="178">
        <f>C135/SQRT(Data!$G$1)/100</f>
        <v>0.3766442708188506</v>
      </c>
      <c r="E135" s="177">
        <f>IF(D135&gt;0.75,8,IF(D135&lt;0.13,"-",HLOOKUP(D135,Forinnstilling!$D$23:$R$24,2,TRUE)))</f>
        <v>3.5</v>
      </c>
      <c r="F135" s="177" t="str">
        <f>IF(D135&gt;0.26,"-",IF(D135&lt;0.07,2,HLOOKUP(D135,Forinnstilling!$D$26:$R$27,2,TRUE)))</f>
        <v>-</v>
      </c>
      <c r="G135" s="179">
        <f>'Profil - Effekt'!M47</f>
        <v>2251.6999999999998</v>
      </c>
      <c r="H135" s="177">
        <f>'Profil - Effekt'!M47/(4185*($H$4-$H$5))*3600</f>
        <v>193.69462365591394</v>
      </c>
      <c r="I135" s="178">
        <f>H135/SQRT(Data!$G$1)/100</f>
        <v>0.61251618128181828</v>
      </c>
      <c r="J135" s="177">
        <f>IF(I135&gt;0.75,8,IF(I135&lt;0.13,"-",HLOOKUP(I135,Forinnstilling!$D$23:$R$24,2,TRUE)))</f>
        <v>6</v>
      </c>
      <c r="K135" s="177" t="str">
        <f>IF(I135&gt;0.26,"-",IF(I135&lt;0.07,2,HLOOKUP(I135,Forinnstilling!$D$26:$R$27,2,TRUE)))</f>
        <v>-</v>
      </c>
      <c r="L135" s="179">
        <f>'Profil - Effekt'!N47</f>
        <v>2826.7000000000003</v>
      </c>
      <c r="M135" s="177">
        <f>'Profil - Effekt'!N47/(4185*($H$4-$H$5))*3600</f>
        <v>243.15698924731186</v>
      </c>
      <c r="N135" s="178">
        <f>M135/SQRT(Data!$G$1)/100</f>
        <v>0.76892991501057706</v>
      </c>
      <c r="O135" s="177">
        <f>IF(N135&gt;0.75,8,IF(N135&lt;0.13,"-",HLOOKUP(N135,Forinnstilling!$D$23:$R$24,2,TRUE)))</f>
        <v>8</v>
      </c>
      <c r="P135" s="177" t="str">
        <f>IF(N135&gt;0.26,"-",IF(N135&lt;0.07,2,HLOOKUP(N135,Forinnstilling!$D$26:$R$27,2,TRUE)))</f>
        <v>-</v>
      </c>
      <c r="Q135" s="179">
        <f>'Profil - Effekt'!O47</f>
        <v>3831.7999999999997</v>
      </c>
      <c r="R135" s="177">
        <f>'Profil - Effekt'!O47/(4185*($H$4-$H$5))*3600</f>
        <v>329.61720430107522</v>
      </c>
      <c r="S135" s="178">
        <f>R135/SQRT(Data!$G$1)/100</f>
        <v>1.0423411215684468</v>
      </c>
      <c r="T135" s="177">
        <f>IF(S135&gt;0.75,8,IF(S135&lt;0.13,"-",HLOOKUP(S135,Forinnstilling!$D$23:$R$24,2,TRUE)))</f>
        <v>8</v>
      </c>
      <c r="U135" s="177" t="str">
        <f>IF(S135&gt;0.26,"-",IF(S135&lt;0.07,2,HLOOKUP(S135,Forinnstilling!$D$26:$R$27,2,TRUE)))</f>
        <v>-</v>
      </c>
      <c r="V135" s="186">
        <f>'Profil - Effekt'!P47</f>
        <v>5142.8</v>
      </c>
      <c r="W135" s="177">
        <f>'Profil - Effekt'!P47/(4185*($H$4-$H$5))*3600</f>
        <v>442.39139784946241</v>
      </c>
      <c r="X135" s="178">
        <f>W135/SQRT(Data!$G$1)/100</f>
        <v>1.3989644344700165</v>
      </c>
      <c r="Y135" s="177">
        <f>IF(X135&gt;0.75,8,IF(X135&lt;0.13,"-",HLOOKUP(X135,Forinnstilling!$D$23:$R$24,2,TRUE)))</f>
        <v>8</v>
      </c>
      <c r="Z135" s="177" t="str">
        <f>IF(X135&gt;0.26,"-",IF(X135&lt;0.07,2,HLOOKUP(X135,Forinnstilling!$D$26:$R$27,2,TRUE)))</f>
        <v>-</v>
      </c>
    </row>
    <row r="136" spans="1:26" x14ac:dyDescent="0.25">
      <c r="A136" s="175">
        <v>2600</v>
      </c>
      <c r="B136" s="180">
        <f>'Profil - Effekt'!L48</f>
        <v>1565.2</v>
      </c>
      <c r="C136" s="181">
        <f>'Profil - Effekt'!L48/(4185*($H$4-$H$5))*3600</f>
        <v>134.64086021505378</v>
      </c>
      <c r="D136" s="182">
        <f>C136/SQRT(Data!$G$1)/100</f>
        <v>0.42577178440391805</v>
      </c>
      <c r="E136" s="181">
        <f>IF(D136&gt;0.75,8,IF(D136&lt;0.13,"-",HLOOKUP(D136,Forinnstilling!$D$23:$R$24,2,TRUE)))</f>
        <v>4.5</v>
      </c>
      <c r="F136" s="181" t="str">
        <f>IF(D136&gt;0.26,"-",IF(D136&lt;0.07,2,HLOOKUP(D136,Forinnstilling!$D$26:$R$27,2,TRUE)))</f>
        <v>-</v>
      </c>
      <c r="G136" s="183">
        <f>'Profil - Effekt'!M48</f>
        <v>2545.4</v>
      </c>
      <c r="H136" s="181">
        <f>'Profil - Effekt'!M48/(4185*($H$4-$H$5))*3600</f>
        <v>218.95913978494625</v>
      </c>
      <c r="I136" s="182">
        <f>H136/SQRT(Data!$G$1)/100</f>
        <v>0.69240959623162079</v>
      </c>
      <c r="J136" s="181">
        <f>IF(I136&gt;0.75,8,IF(I136&lt;0.13,"-",HLOOKUP(I136,Forinnstilling!$D$23:$R$24,2,TRUE)))</f>
        <v>7</v>
      </c>
      <c r="K136" s="181" t="str">
        <f>IF(I136&gt;0.26,"-",IF(I136&lt;0.07,2,HLOOKUP(I136,Forinnstilling!$D$26:$R$27,2,TRUE)))</f>
        <v>-</v>
      </c>
      <c r="L136" s="183">
        <f>'Profil - Effekt'!N48</f>
        <v>3195.4</v>
      </c>
      <c r="M136" s="181">
        <f>'Profil - Effekt'!N48/(4185*($H$4-$H$5))*3600</f>
        <v>274.87311827956989</v>
      </c>
      <c r="N136" s="182">
        <f>M136/SQRT(Data!$G$1)/100</f>
        <v>0.86922512131630436</v>
      </c>
      <c r="O136" s="181">
        <f>IF(N136&gt;0.75,8,IF(N136&lt;0.13,"-",HLOOKUP(N136,Forinnstilling!$D$23:$R$24,2,TRUE)))</f>
        <v>8</v>
      </c>
      <c r="P136" s="181" t="str">
        <f>IF(N136&gt;0.26,"-",IF(N136&lt;0.07,2,HLOOKUP(N136,Forinnstilling!$D$26:$R$27,2,TRUE)))</f>
        <v>-</v>
      </c>
      <c r="Q136" s="183">
        <f>'Profil - Effekt'!O48</f>
        <v>4331.5999999999995</v>
      </c>
      <c r="R136" s="181">
        <f>'Profil - Effekt'!O48/(4185*($H$4-$H$5))*3600</f>
        <v>372.610752688172</v>
      </c>
      <c r="S136" s="182">
        <f>R136/SQRT(Data!$G$1)/100</f>
        <v>1.178298659164331</v>
      </c>
      <c r="T136" s="181">
        <f>IF(S136&gt;0.75,8,IF(S136&lt;0.13,"-",HLOOKUP(S136,Forinnstilling!$D$23:$R$24,2,TRUE)))</f>
        <v>8</v>
      </c>
      <c r="U136" s="181" t="str">
        <f>IF(S136&gt;0.26,"-",IF(S136&lt;0.07,2,HLOOKUP(S136,Forinnstilling!$D$26:$R$27,2,TRUE)))</f>
        <v>-</v>
      </c>
      <c r="V136" s="187">
        <f>'Profil - Effekt'!P48</f>
        <v>5813.6</v>
      </c>
      <c r="W136" s="181">
        <f>'Profil - Effekt'!P48/(4185*($H$4-$H$5))*3600</f>
        <v>500.09462365591406</v>
      </c>
      <c r="X136" s="182">
        <f>W136/SQRT(Data!$G$1)/100</f>
        <v>1.5814380563574102</v>
      </c>
      <c r="Y136" s="181">
        <f>IF(X136&gt;0.75,8,IF(X136&lt;0.13,"-",HLOOKUP(X136,Forinnstilling!$D$23:$R$24,2,TRUE)))</f>
        <v>8</v>
      </c>
      <c r="Z136" s="181" t="str">
        <f>IF(X136&gt;0.26,"-",IF(X136&lt;0.07,2,HLOOKUP(X136,Forinnstilling!$D$26:$R$27,2,TRUE)))</f>
        <v>-</v>
      </c>
    </row>
    <row r="137" spans="1:26" x14ac:dyDescent="0.25">
      <c r="A137" s="188">
        <v>3000</v>
      </c>
      <c r="B137" s="189">
        <f>'Profil - Effekt'!L49</f>
        <v>1806</v>
      </c>
      <c r="C137" s="190">
        <f>'Profil - Effekt'!L49/(4185*($H$4-$H$5))*3600</f>
        <v>155.35483870967744</v>
      </c>
      <c r="D137" s="191">
        <f>C137/SQRT(Data!$G$1)/100</f>
        <v>0.49127513585067467</v>
      </c>
      <c r="E137" s="190">
        <f>IF(D137&gt;0.75,8,IF(D137&lt;0.13,"-",HLOOKUP(D137,Forinnstilling!$D$23:$R$24,2,TRUE)))</f>
        <v>5</v>
      </c>
      <c r="F137" s="190" t="str">
        <f>IF(D137&gt;0.26,"-",IF(D137&lt;0.07,2,HLOOKUP(D137,Forinnstilling!$D$26:$R$27,2,TRUE)))</f>
        <v>-</v>
      </c>
      <c r="G137" s="192">
        <f>'Profil - Effekt'!M49</f>
        <v>2937</v>
      </c>
      <c r="H137" s="190">
        <f>'Profil - Effekt'!M49/(4185*($H$4-$H$5))*3600</f>
        <v>252.64516129032259</v>
      </c>
      <c r="I137" s="191">
        <f>H137/SQRT(Data!$G$1)/100</f>
        <v>0.7989341494980241</v>
      </c>
      <c r="J137" s="190">
        <f>IF(I137&gt;0.75,8,IF(I137&lt;0.13,"-",HLOOKUP(I137,Forinnstilling!$D$23:$R$24,2,TRUE)))</f>
        <v>8</v>
      </c>
      <c r="K137" s="190" t="str">
        <f>IF(I137&gt;0.26,"-",IF(I137&lt;0.07,2,HLOOKUP(I137,Forinnstilling!$D$26:$R$27,2,TRUE)))</f>
        <v>-</v>
      </c>
      <c r="L137" s="192">
        <f>'Profil - Effekt'!N49</f>
        <v>3687.0000000000005</v>
      </c>
      <c r="M137" s="190">
        <f>'Profil - Effekt'!N49/(4185*($H$4-$H$5))*3600</f>
        <v>317.16129032258067</v>
      </c>
      <c r="N137" s="191">
        <f>M137/SQRT(Data!$G$1)/100</f>
        <v>1.0029520630572744</v>
      </c>
      <c r="O137" s="190">
        <f>IF(N137&gt;0.75,8,IF(N137&lt;0.13,"-",HLOOKUP(N137,Forinnstilling!$D$23:$R$24,2,TRUE)))</f>
        <v>8</v>
      </c>
      <c r="P137" s="190" t="str">
        <f>IF(N137&gt;0.26,"-",IF(N137&lt;0.07,2,HLOOKUP(N137,Forinnstilling!$D$26:$R$27,2,TRUE)))</f>
        <v>-</v>
      </c>
      <c r="Q137" s="192">
        <f>'Profil - Effekt'!O49</f>
        <v>4998</v>
      </c>
      <c r="R137" s="190">
        <f>'Profil - Effekt'!O49/(4185*($H$4-$H$5))*3600</f>
        <v>429.93548387096774</v>
      </c>
      <c r="S137" s="191">
        <f>R137/SQRT(Data!$G$1)/100</f>
        <v>1.3595753759588438</v>
      </c>
      <c r="T137" s="190">
        <f>IF(S137&gt;0.75,8,IF(S137&lt;0.13,"-",HLOOKUP(S137,Forinnstilling!$D$23:$R$24,2,TRUE)))</f>
        <v>8</v>
      </c>
      <c r="U137" s="190" t="str">
        <f>IF(S137&gt;0.26,"-",IF(S137&lt;0.07,2,HLOOKUP(S137,Forinnstilling!$D$26:$R$27,2,TRUE)))</f>
        <v>-</v>
      </c>
      <c r="V137" s="193">
        <f>'Profil - Effekt'!P49</f>
        <v>6708.0000000000009</v>
      </c>
      <c r="W137" s="190">
        <f>'Profil - Effekt'!P49/(4185*($H$4-$H$5))*3600</f>
        <v>577.03225806451621</v>
      </c>
      <c r="X137" s="191">
        <f>W137/SQRT(Data!$G$1)/100</f>
        <v>1.8247362188739347</v>
      </c>
      <c r="Y137" s="190">
        <f>IF(X137&gt;0.75,8,IF(X137&lt;0.13,"-",HLOOKUP(X137,Forinnstilling!$D$23:$R$24,2,TRUE)))</f>
        <v>8</v>
      </c>
      <c r="Z137" s="190" t="str">
        <f>IF(X137&gt;0.26,"-",IF(X137&lt;0.07,2,HLOOKUP(X137,Forinnstilling!$D$26:$R$27,2,TRUE)))</f>
        <v>-</v>
      </c>
    </row>
    <row r="138" spans="1:26" x14ac:dyDescent="0.25">
      <c r="A138" s="165"/>
      <c r="B138" s="166"/>
      <c r="C138" s="167"/>
      <c r="D138" s="168"/>
      <c r="E138" s="167"/>
      <c r="F138" s="167"/>
      <c r="G138" s="166"/>
      <c r="H138" s="167"/>
      <c r="I138" s="168"/>
      <c r="J138" s="167"/>
      <c r="K138" s="167"/>
      <c r="L138" s="166"/>
      <c r="M138" s="222"/>
      <c r="N138" s="168"/>
      <c r="O138" s="167"/>
      <c r="P138" s="167"/>
      <c r="Q138" s="166"/>
      <c r="R138" s="167"/>
      <c r="S138" s="168"/>
      <c r="T138" s="167"/>
      <c r="U138" s="167"/>
      <c r="V138" s="166"/>
      <c r="W138" s="167"/>
      <c r="X138" s="168"/>
      <c r="Y138" s="167"/>
      <c r="Z138" s="167"/>
    </row>
    <row r="139" spans="1:26" x14ac:dyDescent="0.25">
      <c r="A139" s="165"/>
      <c r="B139" s="166"/>
      <c r="C139" s="167"/>
      <c r="D139" s="168"/>
      <c r="E139" s="167"/>
      <c r="F139" s="167"/>
      <c r="G139" s="166"/>
      <c r="H139" s="167"/>
      <c r="I139" s="168"/>
      <c r="J139" s="167"/>
      <c r="K139" s="167"/>
      <c r="L139" s="166"/>
      <c r="M139" s="222"/>
      <c r="N139" s="168"/>
      <c r="O139" s="167"/>
      <c r="P139" s="167"/>
      <c r="Q139" s="166"/>
      <c r="R139" s="167"/>
      <c r="S139" s="168"/>
      <c r="T139" s="167"/>
      <c r="U139" s="167"/>
      <c r="V139" s="166"/>
      <c r="W139" s="167"/>
      <c r="X139" s="168"/>
      <c r="Y139" s="167"/>
      <c r="Z139" s="167"/>
    </row>
    <row r="140" spans="1:26" x14ac:dyDescent="0.25">
      <c r="A140" s="172" t="s">
        <v>22</v>
      </c>
      <c r="B140" s="330">
        <v>900</v>
      </c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</row>
    <row r="141" spans="1:26" x14ac:dyDescent="0.25">
      <c r="A141" s="173"/>
      <c r="B141" s="322" t="s">
        <v>27</v>
      </c>
      <c r="C141" s="322"/>
      <c r="D141" s="322"/>
      <c r="E141" s="322"/>
      <c r="F141" s="322"/>
      <c r="G141" s="321" t="s">
        <v>28</v>
      </c>
      <c r="H141" s="322"/>
      <c r="I141" s="322"/>
      <c r="J141" s="322"/>
      <c r="K141" s="322"/>
      <c r="L141" s="321">
        <v>12</v>
      </c>
      <c r="M141" s="322"/>
      <c r="N141" s="322"/>
      <c r="O141" s="322"/>
      <c r="P141" s="322"/>
      <c r="Q141" s="321">
        <v>22</v>
      </c>
      <c r="R141" s="322"/>
      <c r="S141" s="322"/>
      <c r="T141" s="322"/>
      <c r="U141" s="322"/>
      <c r="V141" s="323">
        <v>33</v>
      </c>
      <c r="W141" s="322"/>
      <c r="X141" s="322"/>
      <c r="Y141" s="322"/>
      <c r="Z141" s="322"/>
    </row>
    <row r="142" spans="1:26" ht="22.5" x14ac:dyDescent="0.25">
      <c r="A142" s="163" t="s">
        <v>21</v>
      </c>
      <c r="B142" s="169" t="s">
        <v>23</v>
      </c>
      <c r="C142" s="169" t="s">
        <v>45</v>
      </c>
      <c r="D142" s="169" t="s">
        <v>55</v>
      </c>
      <c r="E142" s="169" t="s">
        <v>48</v>
      </c>
      <c r="F142" s="169" t="s">
        <v>51</v>
      </c>
      <c r="G142" s="174" t="s">
        <v>23</v>
      </c>
      <c r="H142" s="184" t="s">
        <v>45</v>
      </c>
      <c r="I142" s="184" t="s">
        <v>55</v>
      </c>
      <c r="J142" s="184" t="s">
        <v>48</v>
      </c>
      <c r="K142" s="169" t="s">
        <v>51</v>
      </c>
      <c r="L142" s="174" t="s">
        <v>23</v>
      </c>
      <c r="M142" s="184" t="s">
        <v>45</v>
      </c>
      <c r="N142" s="184" t="s">
        <v>55</v>
      </c>
      <c r="O142" s="184" t="s">
        <v>48</v>
      </c>
      <c r="P142" s="169" t="s">
        <v>51</v>
      </c>
      <c r="Q142" s="174" t="s">
        <v>23</v>
      </c>
      <c r="R142" s="184" t="s">
        <v>45</v>
      </c>
      <c r="S142" s="184" t="s">
        <v>55</v>
      </c>
      <c r="T142" s="184" t="s">
        <v>48</v>
      </c>
      <c r="U142" s="169" t="s">
        <v>51</v>
      </c>
      <c r="V142" s="185" t="s">
        <v>23</v>
      </c>
      <c r="W142" s="184" t="s">
        <v>45</v>
      </c>
      <c r="X142" s="184" t="s">
        <v>55</v>
      </c>
      <c r="Y142" s="184" t="s">
        <v>48</v>
      </c>
      <c r="Z142" s="169" t="s">
        <v>51</v>
      </c>
    </row>
    <row r="143" spans="1:26" x14ac:dyDescent="0.25">
      <c r="A143" s="175">
        <v>400</v>
      </c>
      <c r="B143" s="176">
        <f>'Profil - Effekt'!Q33</f>
        <v>348.8</v>
      </c>
      <c r="C143" s="177">
        <f>'Profil - Effekt'!Q33/(4185*($H$4-$H$5))*3600</f>
        <v>30.004301075268817</v>
      </c>
      <c r="D143" s="178">
        <f>C143/SQRT(Data!$G$1)/100</f>
        <v>9.4881930999288655E-2</v>
      </c>
      <c r="E143" s="177" t="str">
        <f>IF(D143&gt;0.75,8,IF(D143&lt;0.13,"-",HLOOKUP(D143,Forinnstilling!$D$23:$R$24,2,TRUE)))</f>
        <v>-</v>
      </c>
      <c r="F143" s="177">
        <f>IF(D143&gt;0.26,"-",IF(D143&lt;0.07,2,HLOOKUP(D143,Forinnstilling!$D$26:$R$27,2,TRUE)))</f>
        <v>4</v>
      </c>
      <c r="G143" s="179">
        <f>'Profil - Effekt'!R33</f>
        <v>556</v>
      </c>
      <c r="H143" s="177">
        <f>'Profil - Effekt'!R33/(4185*($H$4-$H$5))*3600</f>
        <v>47.827956989247312</v>
      </c>
      <c r="I143" s="178">
        <f>H143/SQRT(Data!$G$1)/100</f>
        <v>0.15124527991859085</v>
      </c>
      <c r="J143" s="177">
        <f>IF(I143&gt;0.75,8,IF(I143&lt;0.13,"-",HLOOKUP(I143,Forinnstilling!$D$23:$R$24,2,TRUE)))</f>
        <v>1</v>
      </c>
      <c r="K143" s="177">
        <f>IF(I143&gt;0.26,"-",IF(I143&lt;0.07,2,HLOOKUP(I143,Forinnstilling!$D$26:$R$27,2,TRUE)))</f>
        <v>6</v>
      </c>
      <c r="L143" s="179">
        <f>'Profil - Effekt'!S33</f>
        <v>689.2</v>
      </c>
      <c r="M143" s="177">
        <f>'Profil - Effekt'!S33/(4185*($H$4-$H$5))*3600</f>
        <v>59.286021505376347</v>
      </c>
      <c r="N143" s="178">
        <f>M143/SQRT(Data!$G$1)/100</f>
        <v>0.18747886136671371</v>
      </c>
      <c r="O143" s="177">
        <f>IF(N143&gt;0.75,8,IF(N143&lt;0.13,"-",HLOOKUP(N143,Forinnstilling!$D$23:$R$24,2,TRUE)))</f>
        <v>1.5</v>
      </c>
      <c r="P143" s="177">
        <f>IF(N143&gt;0.26,"-",IF(N143&lt;0.07,2,HLOOKUP(N143,Forinnstilling!$D$26:$R$27,2,TRUE)))</f>
        <v>7</v>
      </c>
      <c r="Q143" s="179">
        <f>'Profil - Effekt'!T33</f>
        <v>918</v>
      </c>
      <c r="R143" s="177">
        <f>'Profil - Effekt'!T33/(4185*($H$4-$H$5))*3600</f>
        <v>78.967741935483872</v>
      </c>
      <c r="S143" s="178">
        <f>R143/SQRT(Data!$G$1)/100</f>
        <v>0.24971792619652233</v>
      </c>
      <c r="T143" s="177">
        <f>IF(S143&gt;0.75,8,IF(S143&lt;0.13,"-",HLOOKUP(S143,Forinnstilling!$D$23:$R$24,2,TRUE)))</f>
        <v>2</v>
      </c>
      <c r="U143" s="177">
        <f>IF(S143&gt;0.26,"-",IF(S143&lt;0.07,2,HLOOKUP(S143,Forinnstilling!$D$26:$R$27,2,TRUE)))</f>
        <v>7.5</v>
      </c>
      <c r="V143" s="186">
        <f>'Profil - Effekt'!U33</f>
        <v>1209.2</v>
      </c>
      <c r="W143" s="177">
        <f>'Profil - Effekt'!U33/(4185*($H$4-$H$5))*3600</f>
        <v>104.01720430107528</v>
      </c>
      <c r="X143" s="178">
        <f>W143/SQRT(Data!$G$1)/100</f>
        <v>0.32893128143446065</v>
      </c>
      <c r="Y143" s="177">
        <f>IF(X143&gt;0.75,8,IF(X143&lt;0.13,"-",HLOOKUP(X143,Forinnstilling!$D$23:$R$24,2,TRUE)))</f>
        <v>3</v>
      </c>
      <c r="Z143" s="177" t="str">
        <f>IF(X143&gt;0.26,"-",IF(X143&lt;0.07,2,HLOOKUP(X143,Forinnstilling!$D$26:$R$27,2,TRUE)))</f>
        <v>-</v>
      </c>
    </row>
    <row r="144" spans="1:26" x14ac:dyDescent="0.25">
      <c r="A144" s="175">
        <v>500</v>
      </c>
      <c r="B144" s="180">
        <f>'Profil - Effekt'!Q34</f>
        <v>436</v>
      </c>
      <c r="C144" s="181">
        <f>'Profil - Effekt'!Q34/(4185*($H$4-$H$5))*3600</f>
        <v>37.505376344086017</v>
      </c>
      <c r="D144" s="182">
        <f>C144/SQRT(Data!$G$1)/100</f>
        <v>0.1186024137491108</v>
      </c>
      <c r="E144" s="181" t="str">
        <f>IF(D144&gt;0.75,8,IF(D144&lt;0.13,"-",HLOOKUP(D144,Forinnstilling!$D$23:$R$24,2,TRUE)))</f>
        <v>-</v>
      </c>
      <c r="F144" s="181">
        <f>IF(D144&gt;0.26,"-",IF(D144&lt;0.07,2,HLOOKUP(D144,Forinnstilling!$D$26:$R$27,2,TRUE)))</f>
        <v>5</v>
      </c>
      <c r="G144" s="183">
        <f>'Profil - Effekt'!R34</f>
        <v>695</v>
      </c>
      <c r="H144" s="181">
        <f>'Profil - Effekt'!R34/(4185*($H$4-$H$5))*3600</f>
        <v>59.784946236559144</v>
      </c>
      <c r="I144" s="182">
        <f>H144/SQRT(Data!$G$1)/100</f>
        <v>0.18905659989823861</v>
      </c>
      <c r="J144" s="181">
        <f>IF(I144&gt;0.75,8,IF(I144&lt;0.13,"-",HLOOKUP(I144,Forinnstilling!$D$23:$R$24,2,TRUE)))</f>
        <v>1.5</v>
      </c>
      <c r="K144" s="181">
        <f>IF(I144&gt;0.26,"-",IF(I144&lt;0.07,2,HLOOKUP(I144,Forinnstilling!$D$26:$R$27,2,TRUE)))</f>
        <v>7</v>
      </c>
      <c r="L144" s="183">
        <f>'Profil - Effekt'!S34</f>
        <v>861.5</v>
      </c>
      <c r="M144" s="181">
        <f>'Profil - Effekt'!S34/(4185*($H$4-$H$5))*3600</f>
        <v>74.107526881720432</v>
      </c>
      <c r="N144" s="182">
        <f>M144/SQRT(Data!$G$1)/100</f>
        <v>0.23434857670839215</v>
      </c>
      <c r="O144" s="181">
        <f>IF(N144&gt;0.75,8,IF(N144&lt;0.13,"-",HLOOKUP(N144,Forinnstilling!$D$23:$R$24,2,TRUE)))</f>
        <v>2</v>
      </c>
      <c r="P144" s="181">
        <f>IF(N144&gt;0.26,"-",IF(N144&lt;0.07,2,HLOOKUP(N144,Forinnstilling!$D$26:$R$27,2,TRUE)))</f>
        <v>7.5</v>
      </c>
      <c r="Q144" s="183">
        <f>'Profil - Effekt'!T34</f>
        <v>1147.5</v>
      </c>
      <c r="R144" s="181">
        <f>'Profil - Effekt'!T34/(4185*($H$4-$H$5))*3600</f>
        <v>98.709677419354847</v>
      </c>
      <c r="S144" s="182">
        <f>R144/SQRT(Data!$G$1)/100</f>
        <v>0.31214740774565292</v>
      </c>
      <c r="T144" s="181">
        <f>IF(S144&gt;0.75,8,IF(S144&lt;0.13,"-",HLOOKUP(S144,Forinnstilling!$D$23:$R$24,2,TRUE)))</f>
        <v>3</v>
      </c>
      <c r="U144" s="181" t="str">
        <f>IF(S144&gt;0.26,"-",IF(S144&lt;0.07,2,HLOOKUP(S144,Forinnstilling!$D$26:$R$27,2,TRUE)))</f>
        <v>-</v>
      </c>
      <c r="V144" s="187">
        <f>'Profil - Effekt'!U34</f>
        <v>1511.5</v>
      </c>
      <c r="W144" s="181">
        <f>'Profil - Effekt'!U34/(4185*($H$4-$H$5))*3600</f>
        <v>130.02150537634407</v>
      </c>
      <c r="X144" s="182">
        <f>W144/SQRT(Data!$G$1)/100</f>
        <v>0.41116410179307566</v>
      </c>
      <c r="Y144" s="181">
        <f>IF(X144&gt;0.75,8,IF(X144&lt;0.13,"-",HLOOKUP(X144,Forinnstilling!$D$23:$R$24,2,TRUE)))</f>
        <v>4</v>
      </c>
      <c r="Z144" s="181" t="str">
        <f>IF(X144&gt;0.26,"-",IF(X144&lt;0.07,2,HLOOKUP(X144,Forinnstilling!$D$26:$R$27,2,TRUE)))</f>
        <v>-</v>
      </c>
    </row>
    <row r="145" spans="1:26" x14ac:dyDescent="0.25">
      <c r="A145" s="175">
        <v>600</v>
      </c>
      <c r="B145" s="176">
        <f>'Profil - Effekt'!Q35</f>
        <v>523.20000000000005</v>
      </c>
      <c r="C145" s="177">
        <f>'Profil - Effekt'!Q35/(4185*($H$4-$H$5))*3600</f>
        <v>45.006451612903227</v>
      </c>
      <c r="D145" s="178">
        <f>C145/SQRT(Data!$G$1)/100</f>
        <v>0.14232289649893301</v>
      </c>
      <c r="E145" s="177">
        <f>IF(D145&gt;0.75,8,IF(D145&lt;0.13,"-",HLOOKUP(D145,Forinnstilling!$D$23:$R$24,2,TRUE)))</f>
        <v>1</v>
      </c>
      <c r="F145" s="177">
        <f>IF(D145&gt;0.26,"-",IF(D145&lt;0.07,2,HLOOKUP(D145,Forinnstilling!$D$26:$R$27,2,TRUE)))</f>
        <v>5.5</v>
      </c>
      <c r="G145" s="179">
        <f>'Profil - Effekt'!R35</f>
        <v>833.99999999999989</v>
      </c>
      <c r="H145" s="177">
        <f>'Profil - Effekt'!R35/(4185*($H$4-$H$5))*3600</f>
        <v>71.741935483870961</v>
      </c>
      <c r="I145" s="178">
        <f>H145/SQRT(Data!$G$1)/100</f>
        <v>0.22686791987788626</v>
      </c>
      <c r="J145" s="177">
        <f>IF(I145&gt;0.75,8,IF(I145&lt;0.13,"-",HLOOKUP(I145,Forinnstilling!$D$23:$R$24,2,TRUE)))</f>
        <v>2</v>
      </c>
      <c r="K145" s="177">
        <f>IF(I145&gt;0.26,"-",IF(I145&lt;0.07,2,HLOOKUP(I145,Forinnstilling!$D$26:$R$27,2,TRUE)))</f>
        <v>7.5</v>
      </c>
      <c r="L145" s="179">
        <f>'Profil - Effekt'!S35</f>
        <v>1033.8</v>
      </c>
      <c r="M145" s="177">
        <f>'Profil - Effekt'!S35/(4185*($H$4-$H$5))*3600</f>
        <v>88.92903225806451</v>
      </c>
      <c r="N145" s="178">
        <f>M145/SQRT(Data!$G$1)/100</f>
        <v>0.28121829205007054</v>
      </c>
      <c r="O145" s="177">
        <f>IF(N145&gt;0.75,8,IF(N145&lt;0.13,"-",HLOOKUP(N145,Forinnstilling!$D$23:$R$24,2,TRUE)))</f>
        <v>2.5</v>
      </c>
      <c r="P145" s="177" t="str">
        <f>IF(N145&gt;0.26,"-",IF(N145&lt;0.07,2,HLOOKUP(N145,Forinnstilling!$D$26:$R$27,2,TRUE)))</f>
        <v>-</v>
      </c>
      <c r="Q145" s="179">
        <f>'Profil - Effekt'!T35</f>
        <v>1377</v>
      </c>
      <c r="R145" s="177">
        <f>'Profil - Effekt'!T35/(4185*($H$4-$H$5))*3600</f>
        <v>118.45161290322581</v>
      </c>
      <c r="S145" s="178">
        <f>R145/SQRT(Data!$G$1)/100</f>
        <v>0.3745768892947835</v>
      </c>
      <c r="T145" s="177">
        <f>IF(S145&gt;0.75,8,IF(S145&lt;0.13,"-",HLOOKUP(S145,Forinnstilling!$D$23:$R$24,2,TRUE)))</f>
        <v>3.5</v>
      </c>
      <c r="U145" s="177" t="str">
        <f>IF(S145&gt;0.26,"-",IF(S145&lt;0.07,2,HLOOKUP(S145,Forinnstilling!$D$26:$R$27,2,TRUE)))</f>
        <v>-</v>
      </c>
      <c r="V145" s="186">
        <f>'Profil - Effekt'!U35</f>
        <v>1813.8000000000002</v>
      </c>
      <c r="W145" s="177">
        <f>'Profil - Effekt'!U35/(4185*($H$4-$H$5))*3600</f>
        <v>156.02580645161291</v>
      </c>
      <c r="X145" s="178">
        <f>W145/SQRT(Data!$G$1)/100</f>
        <v>0.4933969221516909</v>
      </c>
      <c r="Y145" s="177">
        <f>IF(X145&gt;0.75,8,IF(X145&lt;0.13,"-",HLOOKUP(X145,Forinnstilling!$D$23:$R$24,2,TRUE)))</f>
        <v>5</v>
      </c>
      <c r="Z145" s="177" t="str">
        <f>IF(X145&gt;0.26,"-",IF(X145&lt;0.07,2,HLOOKUP(X145,Forinnstilling!$D$26:$R$27,2,TRUE)))</f>
        <v>-</v>
      </c>
    </row>
    <row r="146" spans="1:26" x14ac:dyDescent="0.25">
      <c r="A146" s="175">
        <v>700</v>
      </c>
      <c r="B146" s="180">
        <f>'Profil - Effekt'!Q36</f>
        <v>610.4</v>
      </c>
      <c r="C146" s="181">
        <f>'Profil - Effekt'!Q36/(4185*($H$4-$H$5))*3600</f>
        <v>52.50752688172043</v>
      </c>
      <c r="D146" s="182">
        <f>C146/SQRT(Data!$G$1)/100</f>
        <v>0.16604337924875515</v>
      </c>
      <c r="E146" s="181">
        <f>IF(D146&gt;0.75,8,IF(D146&lt;0.13,"-",HLOOKUP(D146,Forinnstilling!$D$23:$R$24,2,TRUE)))</f>
        <v>1</v>
      </c>
      <c r="F146" s="181">
        <f>IF(D146&gt;0.26,"-",IF(D146&lt;0.07,2,HLOOKUP(D146,Forinnstilling!$D$26:$R$27,2,TRUE)))</f>
        <v>6</v>
      </c>
      <c r="G146" s="183">
        <f>'Profil - Effekt'!R36</f>
        <v>972.99999999999989</v>
      </c>
      <c r="H146" s="181">
        <f>'Profil - Effekt'!R36/(4185*($H$4-$H$5))*3600</f>
        <v>83.698924731182785</v>
      </c>
      <c r="I146" s="182">
        <f>H146/SQRT(Data!$G$1)/100</f>
        <v>0.264679239857534</v>
      </c>
      <c r="J146" s="181">
        <f>IF(I146&gt;0.75,8,IF(I146&lt;0.13,"-",HLOOKUP(I146,Forinnstilling!$D$23:$R$24,2,TRUE)))</f>
        <v>2</v>
      </c>
      <c r="K146" s="181" t="str">
        <f>IF(I146&gt;0.26,"-",IF(I146&lt;0.07,2,HLOOKUP(I146,Forinnstilling!$D$26:$R$27,2,TRUE)))</f>
        <v>-</v>
      </c>
      <c r="L146" s="183">
        <f>'Profil - Effekt'!S36</f>
        <v>1206.1000000000001</v>
      </c>
      <c r="M146" s="181">
        <f>'Profil - Effekt'!S36/(4185*($H$4-$H$5))*3600</f>
        <v>103.75053763440862</v>
      </c>
      <c r="N146" s="182">
        <f>M146/SQRT(Data!$G$1)/100</f>
        <v>0.32808800739174904</v>
      </c>
      <c r="O146" s="181">
        <f>IF(N146&gt;0.75,8,IF(N146&lt;0.13,"-",HLOOKUP(N146,Forinnstilling!$D$23:$R$24,2,TRUE)))</f>
        <v>3</v>
      </c>
      <c r="P146" s="181" t="str">
        <f>IF(N146&gt;0.26,"-",IF(N146&lt;0.07,2,HLOOKUP(N146,Forinnstilling!$D$26:$R$27,2,TRUE)))</f>
        <v>-</v>
      </c>
      <c r="Q146" s="183">
        <f>'Profil - Effekt'!T36</f>
        <v>1606.5</v>
      </c>
      <c r="R146" s="181">
        <f>'Profil - Effekt'!T36/(4185*($H$4-$H$5))*3600</f>
        <v>138.19354838709677</v>
      </c>
      <c r="S146" s="182">
        <f>R146/SQRT(Data!$G$1)/100</f>
        <v>0.43700637084391403</v>
      </c>
      <c r="T146" s="181">
        <f>IF(S146&gt;0.75,8,IF(S146&lt;0.13,"-",HLOOKUP(S146,Forinnstilling!$D$23:$R$24,2,TRUE)))</f>
        <v>4.5</v>
      </c>
      <c r="U146" s="181" t="str">
        <f>IF(S146&gt;0.26,"-",IF(S146&lt;0.07,2,HLOOKUP(S146,Forinnstilling!$D$26:$R$27,2,TRUE)))</f>
        <v>-</v>
      </c>
      <c r="V146" s="187">
        <f>'Profil - Effekt'!U36</f>
        <v>2116.1</v>
      </c>
      <c r="W146" s="181">
        <f>'Profil - Effekt'!U36/(4185*($H$4-$H$5))*3600</f>
        <v>182.03010752688172</v>
      </c>
      <c r="X146" s="182">
        <f>W146/SQRT(Data!$G$1)/100</f>
        <v>0.57562974251030596</v>
      </c>
      <c r="Y146" s="181">
        <f>IF(X146&gt;0.75,8,IF(X146&lt;0.13,"-",HLOOKUP(X146,Forinnstilling!$D$23:$R$24,2,TRUE)))</f>
        <v>6</v>
      </c>
      <c r="Z146" s="181" t="str">
        <f>IF(X146&gt;0.26,"-",IF(X146&lt;0.07,2,HLOOKUP(X146,Forinnstilling!$D$26:$R$27,2,TRUE)))</f>
        <v>-</v>
      </c>
    </row>
    <row r="147" spans="1:26" x14ac:dyDescent="0.25">
      <c r="A147" s="175">
        <v>800</v>
      </c>
      <c r="B147" s="176">
        <f>'Profil - Effekt'!Q37</f>
        <v>697.6</v>
      </c>
      <c r="C147" s="177">
        <f>'Profil - Effekt'!Q37/(4185*($H$4-$H$5))*3600</f>
        <v>60.008602150537634</v>
      </c>
      <c r="D147" s="178">
        <f>C147/SQRT(Data!$G$1)/100</f>
        <v>0.18976386199857731</v>
      </c>
      <c r="E147" s="177">
        <f>IF(D147&gt;0.75,8,IF(D147&lt;0.13,"-",HLOOKUP(D147,Forinnstilling!$D$23:$R$24,2,TRUE)))</f>
        <v>1.5</v>
      </c>
      <c r="F147" s="177">
        <f>IF(D147&gt;0.26,"-",IF(D147&lt;0.07,2,HLOOKUP(D147,Forinnstilling!$D$26:$R$27,2,TRUE)))</f>
        <v>7</v>
      </c>
      <c r="G147" s="179">
        <f>'Profil - Effekt'!R37</f>
        <v>1112</v>
      </c>
      <c r="H147" s="177">
        <f>'Profil - Effekt'!R37/(4185*($H$4-$H$5))*3600</f>
        <v>95.655913978494624</v>
      </c>
      <c r="I147" s="178">
        <f>H147/SQRT(Data!$G$1)/100</f>
        <v>0.30249055983718171</v>
      </c>
      <c r="J147" s="177">
        <f>IF(I147&gt;0.75,8,IF(I147&lt;0.13,"-",HLOOKUP(I147,Forinnstilling!$D$23:$R$24,2,TRUE)))</f>
        <v>2.5</v>
      </c>
      <c r="K147" s="177" t="str">
        <f>IF(I147&gt;0.26,"-",IF(I147&lt;0.07,2,HLOOKUP(I147,Forinnstilling!$D$26:$R$27,2,TRUE)))</f>
        <v>-</v>
      </c>
      <c r="L147" s="179">
        <f>'Profil - Effekt'!S37</f>
        <v>1378.4</v>
      </c>
      <c r="M147" s="177">
        <f>'Profil - Effekt'!S37/(4185*($H$4-$H$5))*3600</f>
        <v>118.57204301075269</v>
      </c>
      <c r="N147" s="178">
        <f>M147/SQRT(Data!$G$1)/100</f>
        <v>0.37495772273342742</v>
      </c>
      <c r="O147" s="177">
        <f>IF(N147&gt;0.75,8,IF(N147&lt;0.13,"-",HLOOKUP(N147,Forinnstilling!$D$23:$R$24,2,TRUE)))</f>
        <v>3.5</v>
      </c>
      <c r="P147" s="177" t="str">
        <f>IF(N147&gt;0.26,"-",IF(N147&lt;0.07,2,HLOOKUP(N147,Forinnstilling!$D$26:$R$27,2,TRUE)))</f>
        <v>-</v>
      </c>
      <c r="Q147" s="179">
        <f>'Profil - Effekt'!T37</f>
        <v>1836</v>
      </c>
      <c r="R147" s="177">
        <f>'Profil - Effekt'!T37/(4185*($H$4-$H$5))*3600</f>
        <v>157.93548387096774</v>
      </c>
      <c r="S147" s="178">
        <f>R147/SQRT(Data!$G$1)/100</f>
        <v>0.49943585239304467</v>
      </c>
      <c r="T147" s="177">
        <f>IF(S147&gt;0.75,8,IF(S147&lt;0.13,"-",HLOOKUP(S147,Forinnstilling!$D$23:$R$24,2,TRUE)))</f>
        <v>5</v>
      </c>
      <c r="U147" s="177" t="str">
        <f>IF(S147&gt;0.26,"-",IF(S147&lt;0.07,2,HLOOKUP(S147,Forinnstilling!$D$26:$R$27,2,TRUE)))</f>
        <v>-</v>
      </c>
      <c r="V147" s="186">
        <f>'Profil - Effekt'!U37</f>
        <v>2418.4</v>
      </c>
      <c r="W147" s="177">
        <f>'Profil - Effekt'!U37/(4185*($H$4-$H$5))*3600</f>
        <v>208.03440860215056</v>
      </c>
      <c r="X147" s="178">
        <f>W147/SQRT(Data!$G$1)/100</f>
        <v>0.65786256286892131</v>
      </c>
      <c r="Y147" s="177">
        <f>IF(X147&gt;0.75,8,IF(X147&lt;0.13,"-",HLOOKUP(X147,Forinnstilling!$D$23:$R$24,2,TRUE)))</f>
        <v>6.5</v>
      </c>
      <c r="Z147" s="177" t="str">
        <f>IF(X147&gt;0.26,"-",IF(X147&lt;0.07,2,HLOOKUP(X147,Forinnstilling!$D$26:$R$27,2,TRUE)))</f>
        <v>-</v>
      </c>
    </row>
    <row r="148" spans="1:26" x14ac:dyDescent="0.25">
      <c r="A148" s="175">
        <v>900</v>
      </c>
      <c r="B148" s="180">
        <f>'Profil - Effekt'!Q38</f>
        <v>784.8</v>
      </c>
      <c r="C148" s="181">
        <f>'Profil - Effekt'!Q38/(4185*($H$4-$H$5))*3600</f>
        <v>67.50967741935483</v>
      </c>
      <c r="D148" s="182">
        <f>C148/SQRT(Data!$G$1)/100</f>
        <v>0.21348434474839945</v>
      </c>
      <c r="E148" s="181">
        <f>IF(D148&gt;0.75,8,IF(D148&lt;0.13,"-",HLOOKUP(D148,Forinnstilling!$D$23:$R$24,2,TRUE)))</f>
        <v>1.5</v>
      </c>
      <c r="F148" s="181">
        <f>IF(D148&gt;0.26,"-",IF(D148&lt;0.07,2,HLOOKUP(D148,Forinnstilling!$D$26:$R$27,2,TRUE)))</f>
        <v>7</v>
      </c>
      <c r="G148" s="183">
        <f>'Profil - Effekt'!R38</f>
        <v>1251</v>
      </c>
      <c r="H148" s="181">
        <f>'Profil - Effekt'!R38/(4185*($H$4-$H$5))*3600</f>
        <v>107.61290322580645</v>
      </c>
      <c r="I148" s="182">
        <f>H148/SQRT(Data!$G$1)/100</f>
        <v>0.34030187981682941</v>
      </c>
      <c r="J148" s="181">
        <f>IF(I148&gt;0.75,8,IF(I148&lt;0.13,"-",HLOOKUP(I148,Forinnstilling!$D$23:$R$24,2,TRUE)))</f>
        <v>3</v>
      </c>
      <c r="K148" s="181" t="str">
        <f>IF(I148&gt;0.26,"-",IF(I148&lt;0.07,2,HLOOKUP(I148,Forinnstilling!$D$26:$R$27,2,TRUE)))</f>
        <v>-</v>
      </c>
      <c r="L148" s="183">
        <f>'Profil - Effekt'!S38</f>
        <v>1550.7</v>
      </c>
      <c r="M148" s="181">
        <f>'Profil - Effekt'!S38/(4185*($H$4-$H$5))*3600</f>
        <v>133.39354838709676</v>
      </c>
      <c r="N148" s="182">
        <f>M148/SQRT(Data!$G$1)/100</f>
        <v>0.42182743807510581</v>
      </c>
      <c r="O148" s="181">
        <f>IF(N148&gt;0.75,8,IF(N148&lt;0.13,"-",HLOOKUP(N148,Forinnstilling!$D$23:$R$24,2,TRUE)))</f>
        <v>4.5</v>
      </c>
      <c r="P148" s="181" t="str">
        <f>IF(N148&gt;0.26,"-",IF(N148&lt;0.07,2,HLOOKUP(N148,Forinnstilling!$D$26:$R$27,2,TRUE)))</f>
        <v>-</v>
      </c>
      <c r="Q148" s="183">
        <f>'Profil - Effekt'!T38</f>
        <v>2065.5</v>
      </c>
      <c r="R148" s="181">
        <f>'Profil - Effekt'!T38/(4185*($H$4-$H$5))*3600</f>
        <v>177.67741935483872</v>
      </c>
      <c r="S148" s="182">
        <f>R148/SQRT(Data!$G$1)/100</f>
        <v>0.5618653339421753</v>
      </c>
      <c r="T148" s="181">
        <f>IF(S148&gt;0.75,8,IF(S148&lt;0.13,"-",HLOOKUP(S148,Forinnstilling!$D$23:$R$24,2,TRUE)))</f>
        <v>5.5</v>
      </c>
      <c r="U148" s="181" t="str">
        <f>IF(S148&gt;0.26,"-",IF(S148&lt;0.07,2,HLOOKUP(S148,Forinnstilling!$D$26:$R$27,2,TRUE)))</f>
        <v>-</v>
      </c>
      <c r="V148" s="187">
        <f>'Profil - Effekt'!U38</f>
        <v>2720.7000000000003</v>
      </c>
      <c r="W148" s="181">
        <f>'Profil - Effekt'!U38/(4185*($H$4-$H$5))*3600</f>
        <v>234.03870967741938</v>
      </c>
      <c r="X148" s="182">
        <f>W148/SQRT(Data!$G$1)/100</f>
        <v>0.74009538322753632</v>
      </c>
      <c r="Y148" s="181">
        <f>IF(X148&gt;0.75,8,IF(X148&lt;0.13,"-",HLOOKUP(X148,Forinnstilling!$D$23:$R$24,2,TRUE)))</f>
        <v>7.5</v>
      </c>
      <c r="Z148" s="181" t="str">
        <f>IF(X148&gt;0.26,"-",IF(X148&lt;0.07,2,HLOOKUP(X148,Forinnstilling!$D$26:$R$27,2,TRUE)))</f>
        <v>-</v>
      </c>
    </row>
    <row r="149" spans="1:26" x14ac:dyDescent="0.25">
      <c r="A149" s="175">
        <v>1000</v>
      </c>
      <c r="B149" s="176">
        <f>'Profil - Effekt'!Q39</f>
        <v>872</v>
      </c>
      <c r="C149" s="177">
        <f>'Profil - Effekt'!Q39/(4185*($H$4-$H$5))*3600</f>
        <v>75.010752688172033</v>
      </c>
      <c r="D149" s="178">
        <f>C149/SQRT(Data!$G$1)/100</f>
        <v>0.23720482749822161</v>
      </c>
      <c r="E149" s="177">
        <f>IF(D149&gt;0.75,8,IF(D149&lt;0.13,"-",HLOOKUP(D149,Forinnstilling!$D$23:$R$24,2,TRUE)))</f>
        <v>2</v>
      </c>
      <c r="F149" s="177">
        <f>IF(D149&gt;0.26,"-",IF(D149&lt;0.07,2,HLOOKUP(D149,Forinnstilling!$D$26:$R$27,2,TRUE)))</f>
        <v>7.5</v>
      </c>
      <c r="G149" s="179">
        <f>'Profil - Effekt'!R39</f>
        <v>1390</v>
      </c>
      <c r="H149" s="177">
        <f>'Profil - Effekt'!R39/(4185*($H$4-$H$5))*3600</f>
        <v>119.56989247311829</v>
      </c>
      <c r="I149" s="178">
        <f>H149/SQRT(Data!$G$1)/100</f>
        <v>0.37811319979647723</v>
      </c>
      <c r="J149" s="177">
        <f>IF(I149&gt;0.75,8,IF(I149&lt;0.13,"-",HLOOKUP(I149,Forinnstilling!$D$23:$R$24,2,TRUE)))</f>
        <v>3.5</v>
      </c>
      <c r="K149" s="177" t="str">
        <f>IF(I149&gt;0.26,"-",IF(I149&lt;0.07,2,HLOOKUP(I149,Forinnstilling!$D$26:$R$27,2,TRUE)))</f>
        <v>-</v>
      </c>
      <c r="L149" s="179">
        <f>'Profil - Effekt'!S39</f>
        <v>1723</v>
      </c>
      <c r="M149" s="177">
        <f>'Profil - Effekt'!S39/(4185*($H$4-$H$5))*3600</f>
        <v>148.21505376344086</v>
      </c>
      <c r="N149" s="178">
        <f>M149/SQRT(Data!$G$1)/100</f>
        <v>0.46869715341678431</v>
      </c>
      <c r="O149" s="177">
        <f>IF(N149&gt;0.75,8,IF(N149&lt;0.13,"-",HLOOKUP(N149,Forinnstilling!$D$23:$R$24,2,TRUE)))</f>
        <v>4.5</v>
      </c>
      <c r="P149" s="177" t="str">
        <f>IF(N149&gt;0.26,"-",IF(N149&lt;0.07,2,HLOOKUP(N149,Forinnstilling!$D$26:$R$27,2,TRUE)))</f>
        <v>-</v>
      </c>
      <c r="Q149" s="179">
        <f>'Profil - Effekt'!T39</f>
        <v>2295</v>
      </c>
      <c r="R149" s="177">
        <f>'Profil - Effekt'!T39/(4185*($H$4-$H$5))*3600</f>
        <v>197.41935483870969</v>
      </c>
      <c r="S149" s="178">
        <f>R149/SQRT(Data!$G$1)/100</f>
        <v>0.62429481549130583</v>
      </c>
      <c r="T149" s="177">
        <f>IF(S149&gt;0.75,8,IF(S149&lt;0.13,"-",HLOOKUP(S149,Forinnstilling!$D$23:$R$24,2,TRUE)))</f>
        <v>6.5</v>
      </c>
      <c r="U149" s="177" t="str">
        <f>IF(S149&gt;0.26,"-",IF(S149&lt;0.07,2,HLOOKUP(S149,Forinnstilling!$D$26:$R$27,2,TRUE)))</f>
        <v>-</v>
      </c>
      <c r="V149" s="186">
        <f>'Profil - Effekt'!U39</f>
        <v>3023</v>
      </c>
      <c r="W149" s="177">
        <f>'Profil - Effekt'!U39/(4185*($H$4-$H$5))*3600</f>
        <v>260.04301075268813</v>
      </c>
      <c r="X149" s="178">
        <f>W149/SQRT(Data!$G$1)/100</f>
        <v>0.82232820358615133</v>
      </c>
      <c r="Y149" s="177">
        <f>IF(X149&gt;0.75,8,IF(X149&lt;0.13,"-",HLOOKUP(X149,Forinnstilling!$D$23:$R$24,2,TRUE)))</f>
        <v>8</v>
      </c>
      <c r="Z149" s="177" t="str">
        <f>IF(X149&gt;0.26,"-",IF(X149&lt;0.07,2,HLOOKUP(X149,Forinnstilling!$D$26:$R$27,2,TRUE)))</f>
        <v>-</v>
      </c>
    </row>
    <row r="150" spans="1:26" x14ac:dyDescent="0.25">
      <c r="A150" s="175">
        <v>1100</v>
      </c>
      <c r="B150" s="180">
        <f>'Profil - Effekt'!Q40</f>
        <v>959.2</v>
      </c>
      <c r="C150" s="181">
        <f>'Profil - Effekt'!Q40/(4185*($H$4-$H$5))*3600</f>
        <v>82.511827956989251</v>
      </c>
      <c r="D150" s="182">
        <f>C150/SQRT(Data!$G$1)/100</f>
        <v>0.26092531024804383</v>
      </c>
      <c r="E150" s="181">
        <f>IF(D150&gt;0.75,8,IF(D150&lt;0.13,"-",HLOOKUP(D150,Forinnstilling!$D$23:$R$24,2,TRUE)))</f>
        <v>2</v>
      </c>
      <c r="F150" s="181" t="str">
        <f>IF(D150&gt;0.26,"-",IF(D150&lt;0.07,2,HLOOKUP(D150,Forinnstilling!$D$26:$R$27,2,TRUE)))</f>
        <v>-</v>
      </c>
      <c r="G150" s="183">
        <f>'Profil - Effekt'!R40</f>
        <v>1529</v>
      </c>
      <c r="H150" s="181">
        <f>'Profil - Effekt'!R40/(4185*($H$4-$H$5))*3600</f>
        <v>131.52688172043011</v>
      </c>
      <c r="I150" s="182">
        <f>H150/SQRT(Data!$G$1)/100</f>
        <v>0.41592451977612493</v>
      </c>
      <c r="J150" s="181">
        <f>IF(I150&gt;0.75,8,IF(I150&lt;0.13,"-",HLOOKUP(I150,Forinnstilling!$D$23:$R$24,2,TRUE)))</f>
        <v>4</v>
      </c>
      <c r="K150" s="181" t="str">
        <f>IF(I150&gt;0.26,"-",IF(I150&lt;0.07,2,HLOOKUP(I150,Forinnstilling!$D$26:$R$27,2,TRUE)))</f>
        <v>-</v>
      </c>
      <c r="L150" s="183">
        <f>'Profil - Effekt'!S40</f>
        <v>1895.3000000000002</v>
      </c>
      <c r="M150" s="181">
        <f>'Profil - Effekt'!S40/(4185*($H$4-$H$5))*3600</f>
        <v>163.03655913978497</v>
      </c>
      <c r="N150" s="182">
        <f>M150/SQRT(Data!$G$1)/100</f>
        <v>0.5155668687584628</v>
      </c>
      <c r="O150" s="181">
        <f>IF(N150&gt;0.75,8,IF(N150&lt;0.13,"-",HLOOKUP(N150,Forinnstilling!$D$23:$R$24,2,TRUE)))</f>
        <v>5</v>
      </c>
      <c r="P150" s="181" t="str">
        <f>IF(N150&gt;0.26,"-",IF(N150&lt;0.07,2,HLOOKUP(N150,Forinnstilling!$D$26:$R$27,2,TRUE)))</f>
        <v>-</v>
      </c>
      <c r="Q150" s="183">
        <f>'Profil - Effekt'!T40</f>
        <v>2524.5</v>
      </c>
      <c r="R150" s="181">
        <f>'Profil - Effekt'!T40/(4185*($H$4-$H$5))*3600</f>
        <v>217.16129032258067</v>
      </c>
      <c r="S150" s="182">
        <f>R150/SQRT(Data!$G$1)/100</f>
        <v>0.68672429704043647</v>
      </c>
      <c r="T150" s="181">
        <f>IF(S150&gt;0.75,8,IF(S150&lt;0.13,"-",HLOOKUP(S150,Forinnstilling!$D$23:$R$24,2,TRUE)))</f>
        <v>7</v>
      </c>
      <c r="U150" s="181" t="str">
        <f>IF(S150&gt;0.26,"-",IF(S150&lt;0.07,2,HLOOKUP(S150,Forinnstilling!$D$26:$R$27,2,TRUE)))</f>
        <v>-</v>
      </c>
      <c r="V150" s="187">
        <f>'Profil - Effekt'!U40</f>
        <v>3325.3</v>
      </c>
      <c r="W150" s="181">
        <f>'Profil - Effekt'!U40/(4185*($H$4-$H$5))*3600</f>
        <v>286.047311827957</v>
      </c>
      <c r="X150" s="182">
        <f>W150/SQRT(Data!$G$1)/100</f>
        <v>0.90456102394476656</v>
      </c>
      <c r="Y150" s="181">
        <f>IF(X150&gt;0.75,8,IF(X150&lt;0.13,"-",HLOOKUP(X150,Forinnstilling!$D$23:$R$24,2,TRUE)))</f>
        <v>8</v>
      </c>
      <c r="Z150" s="181" t="str">
        <f>IF(X150&gt;0.26,"-",IF(X150&lt;0.07,2,HLOOKUP(X150,Forinnstilling!$D$26:$R$27,2,TRUE)))</f>
        <v>-</v>
      </c>
    </row>
    <row r="151" spans="1:26" x14ac:dyDescent="0.25">
      <c r="A151" s="175">
        <v>1200</v>
      </c>
      <c r="B151" s="176">
        <f>'Profil - Effekt'!Q41</f>
        <v>1046.4000000000001</v>
      </c>
      <c r="C151" s="177">
        <f>'Profil - Effekt'!Q41/(4185*($H$4-$H$5))*3600</f>
        <v>90.012903225806454</v>
      </c>
      <c r="D151" s="178">
        <f>C151/SQRT(Data!$G$1)/100</f>
        <v>0.28464579299786602</v>
      </c>
      <c r="E151" s="177">
        <f>IF(D151&gt;0.75,8,IF(D151&lt;0.13,"-",HLOOKUP(D151,Forinnstilling!$D$23:$R$24,2,TRUE)))</f>
        <v>2.5</v>
      </c>
      <c r="F151" s="177" t="str">
        <f>IF(D151&gt;0.26,"-",IF(D151&lt;0.07,2,HLOOKUP(D151,Forinnstilling!$D$26:$R$27,2,TRUE)))</f>
        <v>-</v>
      </c>
      <c r="G151" s="179">
        <f>'Profil - Effekt'!R41</f>
        <v>1667.9999999999998</v>
      </c>
      <c r="H151" s="177">
        <f>'Profil - Effekt'!R41/(4185*($H$4-$H$5))*3600</f>
        <v>143.48387096774192</v>
      </c>
      <c r="I151" s="178">
        <f>H151/SQRT(Data!$G$1)/100</f>
        <v>0.45373583975577253</v>
      </c>
      <c r="J151" s="177">
        <f>IF(I151&gt;0.75,8,IF(I151&lt;0.13,"-",HLOOKUP(I151,Forinnstilling!$D$23:$R$24,2,TRUE)))</f>
        <v>4.5</v>
      </c>
      <c r="K151" s="177" t="str">
        <f>IF(I151&gt;0.26,"-",IF(I151&lt;0.07,2,HLOOKUP(I151,Forinnstilling!$D$26:$R$27,2,TRUE)))</f>
        <v>-</v>
      </c>
      <c r="L151" s="179">
        <f>'Profil - Effekt'!S41</f>
        <v>2067.6</v>
      </c>
      <c r="M151" s="177">
        <f>'Profil - Effekt'!S41/(4185*($H$4-$H$5))*3600</f>
        <v>177.85806451612902</v>
      </c>
      <c r="N151" s="178">
        <f>M151/SQRT(Data!$G$1)/100</f>
        <v>0.56243658410014108</v>
      </c>
      <c r="O151" s="177">
        <f>IF(N151&gt;0.75,8,IF(N151&lt;0.13,"-",HLOOKUP(N151,Forinnstilling!$D$23:$R$24,2,TRUE)))</f>
        <v>5.5</v>
      </c>
      <c r="P151" s="177" t="str">
        <f>IF(N151&gt;0.26,"-",IF(N151&lt;0.07,2,HLOOKUP(N151,Forinnstilling!$D$26:$R$27,2,TRUE)))</f>
        <v>-</v>
      </c>
      <c r="Q151" s="179">
        <f>'Profil - Effekt'!T41</f>
        <v>2754</v>
      </c>
      <c r="R151" s="177">
        <f>'Profil - Effekt'!T41/(4185*($H$4-$H$5))*3600</f>
        <v>236.90322580645162</v>
      </c>
      <c r="S151" s="178">
        <f>R151/SQRT(Data!$G$1)/100</f>
        <v>0.749153778589567</v>
      </c>
      <c r="T151" s="177">
        <f>IF(S151&gt;0.75,8,IF(S151&lt;0.13,"-",HLOOKUP(S151,Forinnstilling!$D$23:$R$24,2,TRUE)))</f>
        <v>7.5</v>
      </c>
      <c r="U151" s="177" t="str">
        <f>IF(S151&gt;0.26,"-",IF(S151&lt;0.07,2,HLOOKUP(S151,Forinnstilling!$D$26:$R$27,2,TRUE)))</f>
        <v>-</v>
      </c>
      <c r="V151" s="186">
        <f>'Profil - Effekt'!U41</f>
        <v>3627.6000000000004</v>
      </c>
      <c r="W151" s="177">
        <f>'Profil - Effekt'!U41/(4185*($H$4-$H$5))*3600</f>
        <v>312.05161290322582</v>
      </c>
      <c r="X151" s="178">
        <f>W151/SQRT(Data!$G$1)/100</f>
        <v>0.9867938443033818</v>
      </c>
      <c r="Y151" s="177">
        <f>IF(X151&gt;0.75,8,IF(X151&lt;0.13,"-",HLOOKUP(X151,Forinnstilling!$D$23:$R$24,2,TRUE)))</f>
        <v>8</v>
      </c>
      <c r="Z151" s="177" t="str">
        <f>IF(X151&gt;0.26,"-",IF(X151&lt;0.07,2,HLOOKUP(X151,Forinnstilling!$D$26:$R$27,2,TRUE)))</f>
        <v>-</v>
      </c>
    </row>
    <row r="152" spans="1:26" x14ac:dyDescent="0.25">
      <c r="A152" s="175">
        <v>1300</v>
      </c>
      <c r="B152" s="180">
        <f>'Profil - Effekt'!Q42</f>
        <v>1133.5999999999999</v>
      </c>
      <c r="C152" s="181">
        <f>'Profil - Effekt'!Q42/(4185*($H$4-$H$5))*3600</f>
        <v>97.513978494623657</v>
      </c>
      <c r="D152" s="182">
        <f>C152/SQRT(Data!$G$1)/100</f>
        <v>0.30836627574768816</v>
      </c>
      <c r="E152" s="181">
        <f>IF(D152&gt;0.75,8,IF(D152&lt;0.13,"-",HLOOKUP(D152,Forinnstilling!$D$23:$R$24,2,TRUE)))</f>
        <v>2.5</v>
      </c>
      <c r="F152" s="181" t="str">
        <f>IF(D152&gt;0.26,"-",IF(D152&lt;0.07,2,HLOOKUP(D152,Forinnstilling!$D$26:$R$27,2,TRUE)))</f>
        <v>-</v>
      </c>
      <c r="G152" s="183">
        <f>'Profil - Effekt'!R42</f>
        <v>1806.9999999999998</v>
      </c>
      <c r="H152" s="181">
        <f>'Profil - Effekt'!R42/(4185*($H$4-$H$5))*3600</f>
        <v>155.44086021505376</v>
      </c>
      <c r="I152" s="182">
        <f>H152/SQRT(Data!$G$1)/100</f>
        <v>0.49154715973542035</v>
      </c>
      <c r="J152" s="181">
        <f>IF(I152&gt;0.75,8,IF(I152&lt;0.13,"-",HLOOKUP(I152,Forinnstilling!$D$23:$R$24,2,TRUE)))</f>
        <v>5</v>
      </c>
      <c r="K152" s="181" t="str">
        <f>IF(I152&gt;0.26,"-",IF(I152&lt;0.07,2,HLOOKUP(I152,Forinnstilling!$D$26:$R$27,2,TRUE)))</f>
        <v>-</v>
      </c>
      <c r="L152" s="183">
        <f>'Profil - Effekt'!S42</f>
        <v>2239.9</v>
      </c>
      <c r="M152" s="181">
        <f>'Profil - Effekt'!S42/(4185*($H$4-$H$5))*3600</f>
        <v>192.67956989247313</v>
      </c>
      <c r="N152" s="182">
        <f>M152/SQRT(Data!$G$1)/100</f>
        <v>0.60930629944181958</v>
      </c>
      <c r="O152" s="181">
        <f>IF(N152&gt;0.75,8,IF(N152&lt;0.13,"-",HLOOKUP(N152,Forinnstilling!$D$23:$R$24,2,TRUE)))</f>
        <v>6</v>
      </c>
      <c r="P152" s="181" t="str">
        <f>IF(N152&gt;0.26,"-",IF(N152&lt;0.07,2,HLOOKUP(N152,Forinnstilling!$D$26:$R$27,2,TRUE)))</f>
        <v>-</v>
      </c>
      <c r="Q152" s="183">
        <f>'Profil - Effekt'!T42</f>
        <v>2983.5</v>
      </c>
      <c r="R152" s="181">
        <f>'Profil - Effekt'!T42/(4185*($H$4-$H$5))*3600</f>
        <v>256.64516129032256</v>
      </c>
      <c r="S152" s="182">
        <f>R152/SQRT(Data!$G$1)/100</f>
        <v>0.81158326013869753</v>
      </c>
      <c r="T152" s="181">
        <f>IF(S152&gt;0.75,8,IF(S152&lt;0.13,"-",HLOOKUP(S152,Forinnstilling!$D$23:$R$24,2,TRUE)))</f>
        <v>8</v>
      </c>
      <c r="U152" s="181" t="str">
        <f>IF(S152&gt;0.26,"-",IF(S152&lt;0.07,2,HLOOKUP(S152,Forinnstilling!$D$26:$R$27,2,TRUE)))</f>
        <v>-</v>
      </c>
      <c r="V152" s="187">
        <f>'Profil - Effekt'!U42</f>
        <v>3929.9</v>
      </c>
      <c r="W152" s="181">
        <f>'Profil - Effekt'!U42/(4185*($H$4-$H$5))*3600</f>
        <v>338.05591397849463</v>
      </c>
      <c r="X152" s="182">
        <f>W152/SQRT(Data!$G$1)/100</f>
        <v>1.0690266646619968</v>
      </c>
      <c r="Y152" s="181">
        <f>IF(X152&gt;0.75,8,IF(X152&lt;0.13,"-",HLOOKUP(X152,Forinnstilling!$D$23:$R$24,2,TRUE)))</f>
        <v>8</v>
      </c>
      <c r="Z152" s="181" t="str">
        <f>IF(X152&gt;0.26,"-",IF(X152&lt;0.07,2,HLOOKUP(X152,Forinnstilling!$D$26:$R$27,2,TRUE)))</f>
        <v>-</v>
      </c>
    </row>
    <row r="153" spans="1:26" x14ac:dyDescent="0.25">
      <c r="A153" s="175">
        <v>1400</v>
      </c>
      <c r="B153" s="176">
        <f>'Profil - Effekt'!Q43</f>
        <v>1220.8</v>
      </c>
      <c r="C153" s="177">
        <f>'Profil - Effekt'!Q43/(4185*($H$4-$H$5))*3600</f>
        <v>105.01505376344086</v>
      </c>
      <c r="D153" s="178">
        <f>C153/SQRT(Data!$G$1)/100</f>
        <v>0.33208675849751029</v>
      </c>
      <c r="E153" s="177">
        <f>IF(D153&gt;0.75,8,IF(D153&lt;0.13,"-",HLOOKUP(D153,Forinnstilling!$D$23:$R$24,2,TRUE)))</f>
        <v>3</v>
      </c>
      <c r="F153" s="177" t="str">
        <f>IF(D153&gt;0.26,"-",IF(D153&lt;0.07,2,HLOOKUP(D153,Forinnstilling!$D$26:$R$27,2,TRUE)))</f>
        <v>-</v>
      </c>
      <c r="G153" s="179">
        <f>'Profil - Effekt'!R43</f>
        <v>1945.9999999999998</v>
      </c>
      <c r="H153" s="177">
        <f>'Profil - Effekt'!R43/(4185*($H$4-$H$5))*3600</f>
        <v>167.39784946236557</v>
      </c>
      <c r="I153" s="178">
        <f>H153/SQRT(Data!$G$1)/100</f>
        <v>0.529358479715068</v>
      </c>
      <c r="J153" s="177">
        <f>IF(I153&gt;0.75,8,IF(I153&lt;0.13,"-",HLOOKUP(I153,Forinnstilling!$D$23:$R$24,2,TRUE)))</f>
        <v>5.5</v>
      </c>
      <c r="K153" s="177" t="str">
        <f>IF(I153&gt;0.26,"-",IF(I153&lt;0.07,2,HLOOKUP(I153,Forinnstilling!$D$26:$R$27,2,TRUE)))</f>
        <v>-</v>
      </c>
      <c r="L153" s="179">
        <f>'Profil - Effekt'!S43</f>
        <v>2412.2000000000003</v>
      </c>
      <c r="M153" s="177">
        <f>'Profil - Effekt'!S43/(4185*($H$4-$H$5))*3600</f>
        <v>207.50107526881723</v>
      </c>
      <c r="N153" s="178">
        <f>M153/SQRT(Data!$G$1)/100</f>
        <v>0.65617601478349807</v>
      </c>
      <c r="O153" s="177">
        <f>IF(N153&gt;0.75,8,IF(N153&lt;0.13,"-",HLOOKUP(N153,Forinnstilling!$D$23:$R$24,2,TRUE)))</f>
        <v>6.5</v>
      </c>
      <c r="P153" s="177" t="str">
        <f>IF(N153&gt;0.26,"-",IF(N153&lt;0.07,2,HLOOKUP(N153,Forinnstilling!$D$26:$R$27,2,TRUE)))</f>
        <v>-</v>
      </c>
      <c r="Q153" s="179">
        <f>'Profil - Effekt'!T43</f>
        <v>3213</v>
      </c>
      <c r="R153" s="177">
        <f>'Profil - Effekt'!T43/(4185*($H$4-$H$5))*3600</f>
        <v>276.38709677419354</v>
      </c>
      <c r="S153" s="178">
        <f>R153/SQRT(Data!$G$1)/100</f>
        <v>0.87401274168782805</v>
      </c>
      <c r="T153" s="177">
        <f>IF(S153&gt;0.75,8,IF(S153&lt;0.13,"-",HLOOKUP(S153,Forinnstilling!$D$23:$R$24,2,TRUE)))</f>
        <v>8</v>
      </c>
      <c r="U153" s="177" t="str">
        <f>IF(S153&gt;0.26,"-",IF(S153&lt;0.07,2,HLOOKUP(S153,Forinnstilling!$D$26:$R$27,2,TRUE)))</f>
        <v>-</v>
      </c>
      <c r="V153" s="186">
        <f>'Profil - Effekt'!U43</f>
        <v>4232.2</v>
      </c>
      <c r="W153" s="177">
        <f>'Profil - Effekt'!U43/(4185*($H$4-$H$5))*3600</f>
        <v>364.06021505376344</v>
      </c>
      <c r="X153" s="178">
        <f>W153/SQRT(Data!$G$1)/100</f>
        <v>1.1512594850206119</v>
      </c>
      <c r="Y153" s="177">
        <f>IF(X153&gt;0.75,8,IF(X153&lt;0.13,"-",HLOOKUP(X153,Forinnstilling!$D$23:$R$24,2,TRUE)))</f>
        <v>8</v>
      </c>
      <c r="Z153" s="177" t="str">
        <f>IF(X153&gt;0.26,"-",IF(X153&lt;0.07,2,HLOOKUP(X153,Forinnstilling!$D$26:$R$27,2,TRUE)))</f>
        <v>-</v>
      </c>
    </row>
    <row r="154" spans="1:26" x14ac:dyDescent="0.25">
      <c r="A154" s="175">
        <v>1600</v>
      </c>
      <c r="B154" s="180">
        <f>'Profil - Effekt'!Q44</f>
        <v>1395.2</v>
      </c>
      <c r="C154" s="181">
        <f>'Profil - Effekt'!Q44/(4185*($H$4-$H$5))*3600</f>
        <v>120.01720430107527</v>
      </c>
      <c r="D154" s="182">
        <f>C154/SQRT(Data!$G$1)/100</f>
        <v>0.37952772399715462</v>
      </c>
      <c r="E154" s="181">
        <f>IF(D154&gt;0.75,8,IF(D154&lt;0.13,"-",HLOOKUP(D154,Forinnstilling!$D$23:$R$24,2,TRUE)))</f>
        <v>3.5</v>
      </c>
      <c r="F154" s="181" t="str">
        <f>IF(D154&gt;0.26,"-",IF(D154&lt;0.07,2,HLOOKUP(D154,Forinnstilling!$D$26:$R$27,2,TRUE)))</f>
        <v>-</v>
      </c>
      <c r="G154" s="183">
        <f>'Profil - Effekt'!R44</f>
        <v>2224</v>
      </c>
      <c r="H154" s="181">
        <f>'Profil - Effekt'!R44/(4185*($H$4-$H$5))*3600</f>
        <v>191.31182795698925</v>
      </c>
      <c r="I154" s="182">
        <f>H154/SQRT(Data!$G$1)/100</f>
        <v>0.60498111967436341</v>
      </c>
      <c r="J154" s="181">
        <f>IF(I154&gt;0.75,8,IF(I154&lt;0.13,"-",HLOOKUP(I154,Forinnstilling!$D$23:$R$24,2,TRUE)))</f>
        <v>6</v>
      </c>
      <c r="K154" s="181" t="str">
        <f>IF(I154&gt;0.26,"-",IF(I154&lt;0.07,2,HLOOKUP(I154,Forinnstilling!$D$26:$R$27,2,TRUE)))</f>
        <v>-</v>
      </c>
      <c r="L154" s="183">
        <f>'Profil - Effekt'!S44</f>
        <v>2756.8</v>
      </c>
      <c r="M154" s="181">
        <f>'Profil - Effekt'!S44/(4185*($H$4-$H$5))*3600</f>
        <v>237.14408602150539</v>
      </c>
      <c r="N154" s="182">
        <f>M154/SQRT(Data!$G$1)/100</f>
        <v>0.74991544546685485</v>
      </c>
      <c r="O154" s="181">
        <f>IF(N154&gt;0.75,8,IF(N154&lt;0.13,"-",HLOOKUP(N154,Forinnstilling!$D$23:$R$24,2,TRUE)))</f>
        <v>7.5</v>
      </c>
      <c r="P154" s="181" t="str">
        <f>IF(N154&gt;0.26,"-",IF(N154&lt;0.07,2,HLOOKUP(N154,Forinnstilling!$D$26:$R$27,2,TRUE)))</f>
        <v>-</v>
      </c>
      <c r="Q154" s="183">
        <f>'Profil - Effekt'!T44</f>
        <v>3672</v>
      </c>
      <c r="R154" s="181">
        <f>'Profil - Effekt'!T44/(4185*($H$4-$H$5))*3600</f>
        <v>315.87096774193549</v>
      </c>
      <c r="S154" s="182">
        <f>R154/SQRT(Data!$G$1)/100</f>
        <v>0.99887170478608933</v>
      </c>
      <c r="T154" s="181">
        <f>IF(S154&gt;0.75,8,IF(S154&lt;0.13,"-",HLOOKUP(S154,Forinnstilling!$D$23:$R$24,2,TRUE)))</f>
        <v>8</v>
      </c>
      <c r="U154" s="181" t="str">
        <f>IF(S154&gt;0.26,"-",IF(S154&lt;0.07,2,HLOOKUP(S154,Forinnstilling!$D$26:$R$27,2,TRUE)))</f>
        <v>-</v>
      </c>
      <c r="V154" s="187">
        <f>'Profil - Effekt'!U44</f>
        <v>4836.8</v>
      </c>
      <c r="W154" s="181">
        <f>'Profil - Effekt'!U44/(4185*($H$4-$H$5))*3600</f>
        <v>416.06881720430113</v>
      </c>
      <c r="X154" s="182">
        <f>W154/SQRT(Data!$G$1)/100</f>
        <v>1.3157251257378426</v>
      </c>
      <c r="Y154" s="181">
        <f>IF(X154&gt;0.75,8,IF(X154&lt;0.13,"-",HLOOKUP(X154,Forinnstilling!$D$23:$R$24,2,TRUE)))</f>
        <v>8</v>
      </c>
      <c r="Z154" s="181" t="str">
        <f>IF(X154&gt;0.26,"-",IF(X154&lt;0.07,2,HLOOKUP(X154,Forinnstilling!$D$26:$R$27,2,TRUE)))</f>
        <v>-</v>
      </c>
    </row>
    <row r="155" spans="1:26" x14ac:dyDescent="0.25">
      <c r="A155" s="175">
        <v>1800</v>
      </c>
      <c r="B155" s="176">
        <f>'Profil - Effekt'!Q45</f>
        <v>1569.6</v>
      </c>
      <c r="C155" s="177">
        <f>'Profil - Effekt'!Q45/(4185*($H$4-$H$5))*3600</f>
        <v>135.01935483870966</v>
      </c>
      <c r="D155" s="178">
        <f>C155/SQRT(Data!$G$1)/100</f>
        <v>0.42696868949679889</v>
      </c>
      <c r="E155" s="177">
        <f>IF(D155&gt;0.75,8,IF(D155&lt;0.13,"-",HLOOKUP(D155,Forinnstilling!$D$23:$R$24,2,TRUE)))</f>
        <v>4.5</v>
      </c>
      <c r="F155" s="177" t="str">
        <f>IF(D155&gt;0.26,"-",IF(D155&lt;0.07,2,HLOOKUP(D155,Forinnstilling!$D$26:$R$27,2,TRUE)))</f>
        <v>-</v>
      </c>
      <c r="G155" s="179">
        <f>'Profil - Effekt'!R45</f>
        <v>2502</v>
      </c>
      <c r="H155" s="177">
        <f>'Profil - Effekt'!R45/(4185*($H$4-$H$5))*3600</f>
        <v>215.2258064516129</v>
      </c>
      <c r="I155" s="178">
        <f>H155/SQRT(Data!$G$1)/100</f>
        <v>0.68060375963365882</v>
      </c>
      <c r="J155" s="177">
        <f>IF(I155&gt;0.75,8,IF(I155&lt;0.13,"-",HLOOKUP(I155,Forinnstilling!$D$23:$R$24,2,TRUE)))</f>
        <v>7</v>
      </c>
      <c r="K155" s="177" t="str">
        <f>IF(I155&gt;0.26,"-",IF(I155&lt;0.07,2,HLOOKUP(I155,Forinnstilling!$D$26:$R$27,2,TRUE)))</f>
        <v>-</v>
      </c>
      <c r="L155" s="179">
        <f>'Profil - Effekt'!S45</f>
        <v>3101.4</v>
      </c>
      <c r="M155" s="177">
        <f>'Profil - Effekt'!S45/(4185*($H$4-$H$5))*3600</f>
        <v>266.78709677419351</v>
      </c>
      <c r="N155" s="178">
        <f>M155/SQRT(Data!$G$1)/100</f>
        <v>0.84365487615021162</v>
      </c>
      <c r="O155" s="177">
        <f>IF(N155&gt;0.75,8,IF(N155&lt;0.13,"-",HLOOKUP(N155,Forinnstilling!$D$23:$R$24,2,TRUE)))</f>
        <v>8</v>
      </c>
      <c r="P155" s="177" t="str">
        <f>IF(N155&gt;0.26,"-",IF(N155&lt;0.07,2,HLOOKUP(N155,Forinnstilling!$D$26:$R$27,2,TRUE)))</f>
        <v>-</v>
      </c>
      <c r="Q155" s="179">
        <f>'Profil - Effekt'!T45</f>
        <v>4131</v>
      </c>
      <c r="R155" s="177">
        <f>'Profil - Effekt'!T45/(4185*($H$4-$H$5))*3600</f>
        <v>355.35483870967744</v>
      </c>
      <c r="S155" s="178">
        <f>R155/SQRT(Data!$G$1)/100</f>
        <v>1.1237306678843506</v>
      </c>
      <c r="T155" s="177">
        <f>IF(S155&gt;0.75,8,IF(S155&lt;0.13,"-",HLOOKUP(S155,Forinnstilling!$D$23:$R$24,2,TRUE)))</f>
        <v>8</v>
      </c>
      <c r="U155" s="177" t="str">
        <f>IF(S155&gt;0.26,"-",IF(S155&lt;0.07,2,HLOOKUP(S155,Forinnstilling!$D$26:$R$27,2,TRUE)))</f>
        <v>-</v>
      </c>
      <c r="V155" s="186">
        <f>'Profil - Effekt'!U45</f>
        <v>5441.4000000000005</v>
      </c>
      <c r="W155" s="177">
        <f>'Profil - Effekt'!U45/(4185*($H$4-$H$5))*3600</f>
        <v>468.07741935483875</v>
      </c>
      <c r="X155" s="178">
        <f>W155/SQRT(Data!$G$1)/100</f>
        <v>1.4801907664550726</v>
      </c>
      <c r="Y155" s="177">
        <f>IF(X155&gt;0.75,8,IF(X155&lt;0.13,"-",HLOOKUP(X155,Forinnstilling!$D$23:$R$24,2,TRUE)))</f>
        <v>8</v>
      </c>
      <c r="Z155" s="177" t="str">
        <f>IF(X155&gt;0.26,"-",IF(X155&lt;0.07,2,HLOOKUP(X155,Forinnstilling!$D$26:$R$27,2,TRUE)))</f>
        <v>-</v>
      </c>
    </row>
    <row r="156" spans="1:26" x14ac:dyDescent="0.25">
      <c r="A156" s="175">
        <v>2000</v>
      </c>
      <c r="B156" s="180">
        <f>'Profil - Effekt'!Q46</f>
        <v>1744</v>
      </c>
      <c r="C156" s="181">
        <f>'Profil - Effekt'!Q46/(4185*($H$4-$H$5))*3600</f>
        <v>150.02150537634407</v>
      </c>
      <c r="D156" s="182">
        <f>C156/SQRT(Data!$G$1)/100</f>
        <v>0.47440965499644322</v>
      </c>
      <c r="E156" s="181">
        <f>IF(D156&gt;0.75,8,IF(D156&lt;0.13,"-",HLOOKUP(D156,Forinnstilling!$D$23:$R$24,2,TRUE)))</f>
        <v>5</v>
      </c>
      <c r="F156" s="181" t="str">
        <f>IF(D156&gt;0.26,"-",IF(D156&lt;0.07,2,HLOOKUP(D156,Forinnstilling!$D$26:$R$27,2,TRUE)))</f>
        <v>-</v>
      </c>
      <c r="G156" s="183">
        <f>'Profil - Effekt'!R46</f>
        <v>2780</v>
      </c>
      <c r="H156" s="181">
        <f>'Profil - Effekt'!R46/(4185*($H$4-$H$5))*3600</f>
        <v>239.13978494623657</v>
      </c>
      <c r="I156" s="182">
        <f>H156/SQRT(Data!$G$1)/100</f>
        <v>0.75622639959295446</v>
      </c>
      <c r="J156" s="181">
        <f>IF(I156&gt;0.75,8,IF(I156&lt;0.13,"-",HLOOKUP(I156,Forinnstilling!$D$23:$R$24,2,TRUE)))</f>
        <v>8</v>
      </c>
      <c r="K156" s="181" t="str">
        <f>IF(I156&gt;0.26,"-",IF(I156&lt;0.07,2,HLOOKUP(I156,Forinnstilling!$D$26:$R$27,2,TRUE)))</f>
        <v>-</v>
      </c>
      <c r="L156" s="183">
        <f>'Profil - Effekt'!S46</f>
        <v>3446</v>
      </c>
      <c r="M156" s="181">
        <f>'Profil - Effekt'!S46/(4185*($H$4-$H$5))*3600</f>
        <v>296.43010752688173</v>
      </c>
      <c r="N156" s="182">
        <f>M156/SQRT(Data!$G$1)/100</f>
        <v>0.93739430683356861</v>
      </c>
      <c r="O156" s="181">
        <f>IF(N156&gt;0.75,8,IF(N156&lt;0.13,"-",HLOOKUP(N156,Forinnstilling!$D$23:$R$24,2,TRUE)))</f>
        <v>8</v>
      </c>
      <c r="P156" s="181" t="str">
        <f>IF(N156&gt;0.26,"-",IF(N156&lt;0.07,2,HLOOKUP(N156,Forinnstilling!$D$26:$R$27,2,TRUE)))</f>
        <v>-</v>
      </c>
      <c r="Q156" s="183">
        <f>'Profil - Effekt'!T46</f>
        <v>4590</v>
      </c>
      <c r="R156" s="181">
        <f>'Profil - Effekt'!T46/(4185*($H$4-$H$5))*3600</f>
        <v>394.83870967741939</v>
      </c>
      <c r="S156" s="182">
        <f>R156/SQRT(Data!$G$1)/100</f>
        <v>1.2485896309826117</v>
      </c>
      <c r="T156" s="181">
        <f>IF(S156&gt;0.75,8,IF(S156&lt;0.13,"-",HLOOKUP(S156,Forinnstilling!$D$23:$R$24,2,TRUE)))</f>
        <v>8</v>
      </c>
      <c r="U156" s="181" t="str">
        <f>IF(S156&gt;0.26,"-",IF(S156&lt;0.07,2,HLOOKUP(S156,Forinnstilling!$D$26:$R$27,2,TRUE)))</f>
        <v>-</v>
      </c>
      <c r="V156" s="187">
        <f>'Profil - Effekt'!U46</f>
        <v>6046</v>
      </c>
      <c r="W156" s="181">
        <f>'Profil - Effekt'!U46/(4185*($H$4-$H$5))*3600</f>
        <v>520.08602150537627</v>
      </c>
      <c r="X156" s="182">
        <f>W156/SQRT(Data!$G$1)/100</f>
        <v>1.6446564071723027</v>
      </c>
      <c r="Y156" s="181">
        <f>IF(X156&gt;0.75,8,IF(X156&lt;0.13,"-",HLOOKUP(X156,Forinnstilling!$D$23:$R$24,2,TRUE)))</f>
        <v>8</v>
      </c>
      <c r="Z156" s="181" t="str">
        <f>IF(X156&gt;0.26,"-",IF(X156&lt;0.07,2,HLOOKUP(X156,Forinnstilling!$D$26:$R$27,2,TRUE)))</f>
        <v>-</v>
      </c>
    </row>
    <row r="157" spans="1:26" x14ac:dyDescent="0.25">
      <c r="A157" s="175">
        <v>2300</v>
      </c>
      <c r="B157" s="176">
        <f>'Profil - Effekt'!Q47</f>
        <v>2005.6</v>
      </c>
      <c r="C157" s="177">
        <f>'Profil - Effekt'!Q47/(4185*($H$4-$H$5))*3600</f>
        <v>172.52473118279568</v>
      </c>
      <c r="D157" s="178">
        <f>C157/SQRT(Data!$G$1)/100</f>
        <v>0.54557110324590974</v>
      </c>
      <c r="E157" s="177">
        <f>IF(D157&gt;0.75,8,IF(D157&lt;0.13,"-",HLOOKUP(D157,Forinnstilling!$D$23:$R$24,2,TRUE)))</f>
        <v>5.5</v>
      </c>
      <c r="F157" s="177" t="str">
        <f>IF(D157&gt;0.26,"-",IF(D157&lt;0.07,2,HLOOKUP(D157,Forinnstilling!$D$26:$R$27,2,TRUE)))</f>
        <v>-</v>
      </c>
      <c r="G157" s="179">
        <f>'Profil - Effekt'!R47</f>
        <v>3197</v>
      </c>
      <c r="H157" s="177">
        <f>'Profil - Effekt'!R47/(4185*($H$4-$H$5))*3600</f>
        <v>275.01075268817203</v>
      </c>
      <c r="I157" s="178">
        <f>H157/SQRT(Data!$G$1)/100</f>
        <v>0.86966035953189746</v>
      </c>
      <c r="J157" s="177">
        <f>IF(I157&gt;0.75,8,IF(I157&lt;0.13,"-",HLOOKUP(I157,Forinnstilling!$D$23:$R$24,2,TRUE)))</f>
        <v>8</v>
      </c>
      <c r="K157" s="177" t="str">
        <f>IF(I157&gt;0.26,"-",IF(I157&lt;0.07,2,HLOOKUP(I157,Forinnstilling!$D$26:$R$27,2,TRUE)))</f>
        <v>-</v>
      </c>
      <c r="L157" s="179">
        <f>'Profil - Effekt'!S47</f>
        <v>3962.9</v>
      </c>
      <c r="M157" s="177">
        <f>'Profil - Effekt'!S47/(4185*($H$4-$H$5))*3600</f>
        <v>340.89462365591396</v>
      </c>
      <c r="N157" s="178">
        <f>M157/SQRT(Data!$G$1)/100</f>
        <v>1.0780034528586038</v>
      </c>
      <c r="O157" s="177">
        <f>IF(N157&gt;0.75,8,IF(N157&lt;0.13,"-",HLOOKUP(N157,Forinnstilling!$D$23:$R$24,2,TRUE)))</f>
        <v>8</v>
      </c>
      <c r="P157" s="177" t="str">
        <f>IF(N157&gt;0.26,"-",IF(N157&lt;0.07,2,HLOOKUP(N157,Forinnstilling!$D$26:$R$27,2,TRUE)))</f>
        <v>-</v>
      </c>
      <c r="Q157" s="179">
        <f>'Profil - Effekt'!T47</f>
        <v>5278.5</v>
      </c>
      <c r="R157" s="177">
        <f>'Profil - Effekt'!T47/(4185*($H$4-$H$5))*3600</f>
        <v>454.06451612903226</v>
      </c>
      <c r="S157" s="178">
        <f>R157/SQRT(Data!$G$1)/100</f>
        <v>1.4358780756300034</v>
      </c>
      <c r="T157" s="177">
        <f>IF(S157&gt;0.75,8,IF(S157&lt;0.13,"-",HLOOKUP(S157,Forinnstilling!$D$23:$R$24,2,TRUE)))</f>
        <v>8</v>
      </c>
      <c r="U157" s="177" t="str">
        <f>IF(S157&gt;0.26,"-",IF(S157&lt;0.07,2,HLOOKUP(S157,Forinnstilling!$D$26:$R$27,2,TRUE)))</f>
        <v>-</v>
      </c>
      <c r="V157" s="186">
        <f>'Profil - Effekt'!U47</f>
        <v>6952.9000000000005</v>
      </c>
      <c r="W157" s="177">
        <f>'Profil - Effekt'!U47/(4185*($H$4-$H$5))*3600</f>
        <v>598.09892473118282</v>
      </c>
      <c r="X157" s="178">
        <f>W157/SQRT(Data!$G$1)/100</f>
        <v>1.8913548682481482</v>
      </c>
      <c r="Y157" s="177">
        <f>IF(X157&gt;0.75,8,IF(X157&lt;0.13,"-",HLOOKUP(X157,Forinnstilling!$D$23:$R$24,2,TRUE)))</f>
        <v>8</v>
      </c>
      <c r="Z157" s="177" t="str">
        <f>IF(X157&gt;0.26,"-",IF(X157&lt;0.07,2,HLOOKUP(X157,Forinnstilling!$D$26:$R$27,2,TRUE)))</f>
        <v>-</v>
      </c>
    </row>
    <row r="158" spans="1:26" x14ac:dyDescent="0.25">
      <c r="A158" s="175">
        <v>2600</v>
      </c>
      <c r="B158" s="180">
        <f>'Profil - Effekt'!Q48</f>
        <v>2267.1999999999998</v>
      </c>
      <c r="C158" s="181">
        <f>'Profil - Effekt'!Q48/(4185*($H$4-$H$5))*3600</f>
        <v>195.02795698924731</v>
      </c>
      <c r="D158" s="182">
        <f>C158/SQRT(Data!$G$1)/100</f>
        <v>0.61673255149537631</v>
      </c>
      <c r="E158" s="181">
        <f>IF(D158&gt;0.75,8,IF(D158&lt;0.13,"-",HLOOKUP(D158,Forinnstilling!$D$23:$R$24,2,TRUE)))</f>
        <v>6</v>
      </c>
      <c r="F158" s="181" t="str">
        <f>IF(D158&gt;0.26,"-",IF(D158&lt;0.07,2,HLOOKUP(D158,Forinnstilling!$D$26:$R$27,2,TRUE)))</f>
        <v>-</v>
      </c>
      <c r="G158" s="183">
        <f>'Profil - Effekt'!R48</f>
        <v>3613.9999999999995</v>
      </c>
      <c r="H158" s="181">
        <f>'Profil - Effekt'!R48/(4185*($H$4-$H$5))*3600</f>
        <v>310.88172043010752</v>
      </c>
      <c r="I158" s="182">
        <f>H158/SQRT(Data!$G$1)/100</f>
        <v>0.98309431947084069</v>
      </c>
      <c r="J158" s="181">
        <f>IF(I158&gt;0.75,8,IF(I158&lt;0.13,"-",HLOOKUP(I158,Forinnstilling!$D$23:$R$24,2,TRUE)))</f>
        <v>8</v>
      </c>
      <c r="K158" s="181" t="str">
        <f>IF(I158&gt;0.26,"-",IF(I158&lt;0.07,2,HLOOKUP(I158,Forinnstilling!$D$26:$R$27,2,TRUE)))</f>
        <v>-</v>
      </c>
      <c r="L158" s="183">
        <f>'Profil - Effekt'!S48</f>
        <v>4479.8</v>
      </c>
      <c r="M158" s="181">
        <f>'Profil - Effekt'!S48/(4185*($H$4-$H$5))*3600</f>
        <v>385.35913978494625</v>
      </c>
      <c r="N158" s="182">
        <f>M158/SQRT(Data!$G$1)/100</f>
        <v>1.2186125988836392</v>
      </c>
      <c r="O158" s="181">
        <f>IF(N158&gt;0.75,8,IF(N158&lt;0.13,"-",HLOOKUP(N158,Forinnstilling!$D$23:$R$24,2,TRUE)))</f>
        <v>8</v>
      </c>
      <c r="P158" s="181" t="str">
        <f>IF(N158&gt;0.26,"-",IF(N158&lt;0.07,2,HLOOKUP(N158,Forinnstilling!$D$26:$R$27,2,TRUE)))</f>
        <v>-</v>
      </c>
      <c r="Q158" s="183">
        <f>'Profil - Effekt'!T48</f>
        <v>5967</v>
      </c>
      <c r="R158" s="181">
        <f>'Profil - Effekt'!T48/(4185*($H$4-$H$5))*3600</f>
        <v>513.29032258064512</v>
      </c>
      <c r="S158" s="182">
        <f>R158/SQRT(Data!$G$1)/100</f>
        <v>1.6231665202773951</v>
      </c>
      <c r="T158" s="181">
        <f>IF(S158&gt;0.75,8,IF(S158&lt;0.13,"-",HLOOKUP(S158,Forinnstilling!$D$23:$R$24,2,TRUE)))</f>
        <v>8</v>
      </c>
      <c r="U158" s="181" t="str">
        <f>IF(S158&gt;0.26,"-",IF(S158&lt;0.07,2,HLOOKUP(S158,Forinnstilling!$D$26:$R$27,2,TRUE)))</f>
        <v>-</v>
      </c>
      <c r="V158" s="187">
        <f>'Profil - Effekt'!U48</f>
        <v>7859.8</v>
      </c>
      <c r="W158" s="181">
        <f>'Profil - Effekt'!U48/(4185*($H$4-$H$5))*3600</f>
        <v>676.11182795698926</v>
      </c>
      <c r="X158" s="182">
        <f>W158/SQRT(Data!$G$1)/100</f>
        <v>2.1380533293239936</v>
      </c>
      <c r="Y158" s="181">
        <f>IF(X158&gt;0.75,8,IF(X158&lt;0.13,"-",HLOOKUP(X158,Forinnstilling!$D$23:$R$24,2,TRUE)))</f>
        <v>8</v>
      </c>
      <c r="Z158" s="181" t="str">
        <f>IF(X158&gt;0.26,"-",IF(X158&lt;0.07,2,HLOOKUP(X158,Forinnstilling!$D$26:$R$27,2,TRUE)))</f>
        <v>-</v>
      </c>
    </row>
    <row r="159" spans="1:26" x14ac:dyDescent="0.25">
      <c r="A159" s="188">
        <v>3000</v>
      </c>
      <c r="B159" s="189">
        <f>'Profil - Effekt'!Q49</f>
        <v>2616</v>
      </c>
      <c r="C159" s="190">
        <f>'Profil - Effekt'!Q49/(4185*($H$4-$H$5))*3600</f>
        <v>225.03225806451613</v>
      </c>
      <c r="D159" s="191">
        <f>C159/SQRT(Data!$G$1)/100</f>
        <v>0.71161448249466486</v>
      </c>
      <c r="E159" s="190">
        <f>IF(D159&gt;0.75,8,IF(D159&lt;0.13,"-",HLOOKUP(D159,Forinnstilling!$D$23:$R$24,2,TRUE)))</f>
        <v>7.5</v>
      </c>
      <c r="F159" s="190" t="str">
        <f>IF(D159&gt;0.26,"-",IF(D159&lt;0.07,2,HLOOKUP(D159,Forinnstilling!$D$26:$R$27,2,TRUE)))</f>
        <v>-</v>
      </c>
      <c r="G159" s="192">
        <f>'Profil - Effekt'!R49</f>
        <v>4170</v>
      </c>
      <c r="H159" s="190">
        <f>'Profil - Effekt'!R49/(4185*($H$4-$H$5))*3600</f>
        <v>358.70967741935482</v>
      </c>
      <c r="I159" s="191">
        <f>H159/SQRT(Data!$G$1)/100</f>
        <v>1.1343395993894314</v>
      </c>
      <c r="J159" s="190">
        <f>IF(I159&gt;0.75,8,IF(I159&lt;0.13,"-",HLOOKUP(I159,Forinnstilling!$D$23:$R$24,2,TRUE)))</f>
        <v>8</v>
      </c>
      <c r="K159" s="190" t="str">
        <f>IF(I159&gt;0.26,"-",IF(I159&lt;0.07,2,HLOOKUP(I159,Forinnstilling!$D$26:$R$27,2,TRUE)))</f>
        <v>-</v>
      </c>
      <c r="L159" s="192">
        <f>'Profil - Effekt'!S49</f>
        <v>5169</v>
      </c>
      <c r="M159" s="190">
        <f>'Profil - Effekt'!S49/(4185*($H$4-$H$5))*3600</f>
        <v>444.64516129032256</v>
      </c>
      <c r="N159" s="191">
        <f>M159/SQRT(Data!$G$1)/100</f>
        <v>1.4060914602503527</v>
      </c>
      <c r="O159" s="190">
        <f>IF(N159&gt;0.75,8,IF(N159&lt;0.13,"-",HLOOKUP(N159,Forinnstilling!$D$23:$R$24,2,TRUE)))</f>
        <v>8</v>
      </c>
      <c r="P159" s="190" t="str">
        <f>IF(N159&gt;0.26,"-",IF(N159&lt;0.07,2,HLOOKUP(N159,Forinnstilling!$D$26:$R$27,2,TRUE)))</f>
        <v>-</v>
      </c>
      <c r="Q159" s="192">
        <f>'Profil - Effekt'!T49</f>
        <v>6885</v>
      </c>
      <c r="R159" s="190">
        <f>'Profil - Effekt'!T49/(4185*($H$4-$H$5))*3600</f>
        <v>592.25806451612902</v>
      </c>
      <c r="S159" s="191">
        <f>R159/SQRT(Data!$G$1)/100</f>
        <v>1.8728844464739174</v>
      </c>
      <c r="T159" s="190">
        <f>IF(S159&gt;0.75,8,IF(S159&lt;0.13,"-",HLOOKUP(S159,Forinnstilling!$D$23:$R$24,2,TRUE)))</f>
        <v>8</v>
      </c>
      <c r="U159" s="190" t="str">
        <f>IF(S159&gt;0.26,"-",IF(S159&lt;0.07,2,HLOOKUP(S159,Forinnstilling!$D$26:$R$27,2,TRUE)))</f>
        <v>-</v>
      </c>
      <c r="V159" s="193">
        <f>'Profil - Effekt'!U49</f>
        <v>9069</v>
      </c>
      <c r="W159" s="190">
        <f>'Profil - Effekt'!U49/(4185*($H$4-$H$5))*3600</f>
        <v>780.12903225806451</v>
      </c>
      <c r="X159" s="191">
        <f>W159/SQRT(Data!$G$1)/100</f>
        <v>2.4669846107584541</v>
      </c>
      <c r="Y159" s="190">
        <f>IF(X159&gt;0.75,8,IF(X159&lt;0.13,"-",HLOOKUP(X159,Forinnstilling!$D$23:$R$24,2,TRUE)))</f>
        <v>8</v>
      </c>
      <c r="Z159" s="190" t="str">
        <f>IF(X159&gt;0.26,"-",IF(X159&lt;0.07,2,HLOOKUP(X159,Forinnstilling!$D$26:$R$27,2,TRUE)))</f>
        <v>-</v>
      </c>
    </row>
    <row r="160" spans="1:26" x14ac:dyDescent="0.25">
      <c r="A160" s="79" t="s">
        <v>43</v>
      </c>
      <c r="B160" s="166"/>
      <c r="C160" s="167"/>
      <c r="D160" s="168"/>
      <c r="E160" s="167"/>
      <c r="F160" s="167"/>
      <c r="G160" s="166"/>
      <c r="H160" s="167"/>
      <c r="I160" s="168"/>
      <c r="J160" s="167"/>
      <c r="K160" s="167"/>
      <c r="L160" s="166"/>
      <c r="M160" s="167"/>
      <c r="N160" s="168"/>
      <c r="O160" s="167"/>
      <c r="P160" s="167"/>
      <c r="Q160" s="166"/>
      <c r="R160" s="167"/>
      <c r="S160" s="168"/>
      <c r="T160" s="167"/>
      <c r="U160" s="167"/>
      <c r="V160" s="166"/>
      <c r="W160" s="167"/>
      <c r="X160" s="168"/>
      <c r="Y160" s="167"/>
      <c r="Z160" s="167"/>
    </row>
    <row r="161" spans="1:26" x14ac:dyDescent="0.25">
      <c r="A161" s="79" t="s">
        <v>42</v>
      </c>
      <c r="B161" s="166"/>
      <c r="C161" s="167"/>
      <c r="D161" s="168"/>
      <c r="E161" s="167"/>
      <c r="F161" s="167"/>
      <c r="G161" s="166"/>
      <c r="H161" s="167"/>
      <c r="I161" s="168"/>
      <c r="J161" s="167"/>
      <c r="K161" s="167"/>
      <c r="L161" s="166"/>
      <c r="M161" s="167"/>
      <c r="N161" s="168"/>
      <c r="O161" s="167"/>
      <c r="P161" s="167"/>
      <c r="Q161" s="166"/>
      <c r="R161" s="167"/>
      <c r="S161" s="168"/>
      <c r="T161" s="167"/>
      <c r="U161" s="167"/>
      <c r="V161" s="166"/>
      <c r="W161" s="167"/>
      <c r="X161" s="168"/>
      <c r="Y161" s="167"/>
      <c r="Z161" s="167"/>
    </row>
    <row r="162" spans="1:26" x14ac:dyDescent="0.25">
      <c r="A162" s="165"/>
      <c r="B162" s="166"/>
      <c r="C162" s="167"/>
      <c r="D162" s="168"/>
      <c r="E162" s="167"/>
      <c r="F162" s="167"/>
      <c r="G162" s="166"/>
      <c r="H162" s="167"/>
      <c r="I162" s="168"/>
      <c r="J162" s="167"/>
      <c r="K162" s="167"/>
      <c r="L162" s="166"/>
      <c r="M162" s="167"/>
      <c r="N162" s="168"/>
      <c r="O162" s="167"/>
      <c r="P162" s="167"/>
      <c r="Q162" s="166"/>
      <c r="R162" s="167"/>
      <c r="S162" s="168"/>
      <c r="T162" s="167"/>
      <c r="U162" s="167"/>
      <c r="V162" s="166"/>
      <c r="W162" s="167"/>
      <c r="X162" s="168"/>
      <c r="Y162" s="167"/>
      <c r="Z162" s="167"/>
    </row>
  </sheetData>
  <sheetProtection password="DBE3" sheet="1" objects="1" scenarios="1"/>
  <mergeCells count="38">
    <mergeCell ref="B140:Z140"/>
    <mergeCell ref="B141:F141"/>
    <mergeCell ref="G141:K141"/>
    <mergeCell ref="L141:P141"/>
    <mergeCell ref="Q141:U141"/>
    <mergeCell ref="V141:Z141"/>
    <mergeCell ref="B118:Z118"/>
    <mergeCell ref="B119:F119"/>
    <mergeCell ref="G119:K119"/>
    <mergeCell ref="L119:P119"/>
    <mergeCell ref="Q119:U119"/>
    <mergeCell ref="V119:Z119"/>
    <mergeCell ref="B86:Z86"/>
    <mergeCell ref="B87:F87"/>
    <mergeCell ref="G87:K87"/>
    <mergeCell ref="L87:P87"/>
    <mergeCell ref="Q87:U87"/>
    <mergeCell ref="V87:Z87"/>
    <mergeCell ref="B64:Z64"/>
    <mergeCell ref="B65:F65"/>
    <mergeCell ref="G65:K65"/>
    <mergeCell ref="L65:P65"/>
    <mergeCell ref="Q65:U65"/>
    <mergeCell ref="V65:Z65"/>
    <mergeCell ref="B32:Z32"/>
    <mergeCell ref="B33:F33"/>
    <mergeCell ref="G33:K33"/>
    <mergeCell ref="L33:P33"/>
    <mergeCell ref="Q33:U33"/>
    <mergeCell ref="V33:Z33"/>
    <mergeCell ref="B10:K10"/>
    <mergeCell ref="M10:Z10"/>
    <mergeCell ref="B11:F11"/>
    <mergeCell ref="G11:K11"/>
    <mergeCell ref="M11:O11"/>
    <mergeCell ref="P11:Q11"/>
    <mergeCell ref="R11:V11"/>
    <mergeCell ref="W11:Z11"/>
  </mergeCells>
  <pageMargins left="0.7" right="0.7" top="0.75" bottom="0.75" header="0.3" footer="0.3"/>
  <pageSetup paperSize="9" scale="85" orientation="portrait" r:id="rId1"/>
  <headerFooter>
    <oddFooter>&amp;L&amp;K00-042Kermi therm-x2® Plan-/Line-V/-VM&amp;C&amp;K00-049Side &amp;P av  &amp;N&amp;R&amp;K00-042Forinnstilling av termostatisk ventilinnsats</oddFooter>
  </headerFooter>
  <rowBreaks count="2" manualBreakCount="2">
    <brk id="54" max="30" man="1"/>
    <brk id="108" max="30" man="1"/>
  </rowBreaks>
  <colBreaks count="2" manualBreakCount="2">
    <brk id="28" max="48" man="1"/>
    <brk id="31" max="4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Z162"/>
  <sheetViews>
    <sheetView showGridLines="0" showRowColHeaders="0" zoomScaleNormal="100" zoomScaleSheetLayoutView="85" workbookViewId="0">
      <selection activeCell="Q13" sqref="Q13"/>
    </sheetView>
  </sheetViews>
  <sheetFormatPr baseColWidth="10" defaultRowHeight="15" x14ac:dyDescent="0.25"/>
  <cols>
    <col min="1" max="1" width="11.28515625" customWidth="1"/>
    <col min="2" max="3" width="4.5703125" customWidth="1"/>
    <col min="4" max="4" width="4.5703125" style="35" hidden="1" customWidth="1"/>
    <col min="5" max="8" width="4.5703125" customWidth="1"/>
    <col min="9" max="9" width="4.5703125" hidden="1" customWidth="1"/>
    <col min="10" max="13" width="4.5703125" customWidth="1"/>
    <col min="14" max="14" width="4.5703125" hidden="1" customWidth="1"/>
    <col min="15" max="18" width="4.5703125" customWidth="1"/>
    <col min="19" max="19" width="4.5703125" hidden="1" customWidth="1"/>
    <col min="20" max="23" width="4.5703125" customWidth="1"/>
    <col min="24" max="24" width="4.5703125" hidden="1" customWidth="1"/>
    <col min="25" max="26" width="4.5703125" customWidth="1"/>
    <col min="27" max="28" width="4.7109375" customWidth="1"/>
  </cols>
  <sheetData>
    <row r="1" spans="1:34" ht="20.25" x14ac:dyDescent="0.3">
      <c r="Z1" s="78" t="s">
        <v>59</v>
      </c>
      <c r="AA1" s="78"/>
    </row>
    <row r="2" spans="1:34" ht="20.25" x14ac:dyDescent="0.3">
      <c r="Z2" s="78" t="s">
        <v>60</v>
      </c>
      <c r="AA2" s="78"/>
    </row>
    <row r="4" spans="1:34" x14ac:dyDescent="0.25">
      <c r="A4" s="76" t="s">
        <v>0</v>
      </c>
      <c r="B4" s="76"/>
      <c r="H4" s="77">
        <f>Inndata!$F$11</f>
        <v>75</v>
      </c>
      <c r="J4" s="77" t="s">
        <v>1</v>
      </c>
      <c r="K4" s="77"/>
      <c r="L4" s="77"/>
      <c r="N4" s="77"/>
      <c r="O4" s="77"/>
      <c r="P4" s="77"/>
      <c r="Q4" s="77"/>
    </row>
    <row r="5" spans="1:34" x14ac:dyDescent="0.25">
      <c r="A5" s="76" t="s">
        <v>2</v>
      </c>
      <c r="B5" s="76"/>
      <c r="C5" s="74"/>
      <c r="D5" s="75"/>
      <c r="E5" s="74"/>
      <c r="F5" s="74"/>
      <c r="G5" s="74"/>
      <c r="H5" s="77">
        <f>Inndata!$F$13</f>
        <v>65</v>
      </c>
      <c r="J5" s="77" t="s">
        <v>1</v>
      </c>
      <c r="K5" s="77"/>
      <c r="L5" s="77"/>
      <c r="N5" s="77"/>
      <c r="O5" s="77"/>
      <c r="P5" s="77"/>
      <c r="Q5" s="77"/>
      <c r="R5" s="74"/>
      <c r="S5" s="74"/>
      <c r="T5" s="74"/>
      <c r="U5" s="74"/>
      <c r="V5" s="74"/>
      <c r="W5" s="74"/>
      <c r="X5" s="74"/>
      <c r="Y5" s="74"/>
      <c r="Z5" s="74"/>
    </row>
    <row r="6" spans="1:34" x14ac:dyDescent="0.25">
      <c r="A6" s="76" t="s">
        <v>5</v>
      </c>
      <c r="B6" s="76"/>
      <c r="C6" s="74"/>
      <c r="D6" s="75"/>
      <c r="E6" s="74"/>
      <c r="F6" s="74"/>
      <c r="G6" s="74"/>
      <c r="H6" s="77">
        <f>Inndata!$F$15</f>
        <v>20</v>
      </c>
      <c r="J6" s="77" t="s">
        <v>1</v>
      </c>
      <c r="K6" s="77"/>
      <c r="L6" s="77"/>
      <c r="N6" s="77"/>
      <c r="O6" s="77"/>
      <c r="P6" s="77"/>
      <c r="Q6" s="77"/>
      <c r="R6" s="74"/>
      <c r="S6" s="74"/>
      <c r="T6" s="74"/>
      <c r="U6" s="74"/>
      <c r="V6" s="74"/>
      <c r="W6" s="74"/>
      <c r="X6" s="74"/>
      <c r="Y6" s="74"/>
      <c r="Z6" s="74"/>
    </row>
    <row r="7" spans="1:34" x14ac:dyDescent="0.25">
      <c r="A7" s="76" t="s">
        <v>58</v>
      </c>
      <c r="B7" s="76"/>
      <c r="C7" s="74"/>
      <c r="D7" s="75"/>
      <c r="E7" s="74"/>
      <c r="F7" s="74"/>
      <c r="G7" s="74"/>
      <c r="H7" s="77">
        <f>Inndata!$F$17</f>
        <v>10</v>
      </c>
      <c r="J7" s="77" t="s">
        <v>54</v>
      </c>
      <c r="K7" s="77"/>
      <c r="L7" s="77"/>
      <c r="N7" s="77"/>
      <c r="O7" s="77"/>
      <c r="P7" s="77"/>
      <c r="Q7" s="77"/>
      <c r="R7" s="74"/>
      <c r="S7" s="74"/>
      <c r="T7" s="74"/>
      <c r="U7" s="74"/>
      <c r="V7" s="74"/>
      <c r="W7" s="74"/>
      <c r="X7" s="74"/>
      <c r="Y7" s="74"/>
      <c r="Z7" s="74"/>
    </row>
    <row r="8" spans="1:34" x14ac:dyDescent="0.25">
      <c r="A8" s="76"/>
      <c r="B8" s="76"/>
      <c r="C8" s="74"/>
      <c r="D8" s="75"/>
      <c r="E8" s="74"/>
      <c r="F8" s="74"/>
      <c r="G8" s="74"/>
      <c r="H8" s="77"/>
      <c r="J8" s="77"/>
      <c r="K8" s="77"/>
      <c r="L8" s="77"/>
      <c r="N8" s="77"/>
      <c r="O8" s="77"/>
      <c r="P8" s="77"/>
      <c r="Q8" s="77"/>
      <c r="R8" s="74"/>
      <c r="S8" s="74"/>
      <c r="T8" s="74"/>
      <c r="U8" s="74"/>
      <c r="V8" s="74"/>
      <c r="W8" s="74"/>
      <c r="X8" s="74"/>
      <c r="Y8" s="74"/>
      <c r="Z8" s="74"/>
    </row>
    <row r="9" spans="1:34" x14ac:dyDescent="0.25">
      <c r="N9" s="1"/>
      <c r="S9" s="1"/>
      <c r="X9" s="1"/>
    </row>
    <row r="10" spans="1:34" s="49" customFormat="1" ht="15" customHeight="1" x14ac:dyDescent="0.25">
      <c r="A10" s="172" t="s">
        <v>22</v>
      </c>
      <c r="B10" s="319" t="s">
        <v>44</v>
      </c>
      <c r="C10" s="319"/>
      <c r="D10" s="319"/>
      <c r="E10" s="319"/>
      <c r="F10" s="319"/>
      <c r="G10" s="319"/>
      <c r="H10" s="319"/>
      <c r="I10" s="319"/>
      <c r="J10" s="319"/>
      <c r="K10" s="319"/>
      <c r="L10" s="194"/>
      <c r="M10" s="320" t="s">
        <v>61</v>
      </c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</row>
    <row r="11" spans="1:34" s="49" customFormat="1" ht="15" customHeight="1" x14ac:dyDescent="0.25">
      <c r="A11" s="173"/>
      <c r="B11" s="321">
        <v>22</v>
      </c>
      <c r="C11" s="322"/>
      <c r="D11" s="322"/>
      <c r="E11" s="322"/>
      <c r="F11" s="322"/>
      <c r="G11" s="323">
        <v>33</v>
      </c>
      <c r="H11" s="322"/>
      <c r="I11" s="322"/>
      <c r="J11" s="322"/>
      <c r="K11" s="322"/>
      <c r="L11" s="195"/>
      <c r="M11" s="324" t="s">
        <v>80</v>
      </c>
      <c r="N11" s="324"/>
      <c r="O11" s="325"/>
      <c r="P11" s="326" t="s">
        <v>81</v>
      </c>
      <c r="Q11" s="327"/>
      <c r="R11" s="324" t="s">
        <v>94</v>
      </c>
      <c r="S11" s="324"/>
      <c r="T11" s="324"/>
      <c r="U11" s="324"/>
      <c r="V11" s="328"/>
      <c r="W11" s="329"/>
      <c r="X11" s="324"/>
      <c r="Y11" s="324"/>
      <c r="Z11" s="324"/>
    </row>
    <row r="12" spans="1:34" s="49" customFormat="1" ht="22.5" x14ac:dyDescent="0.25">
      <c r="A12" s="163" t="s">
        <v>21</v>
      </c>
      <c r="B12" s="174" t="s">
        <v>23</v>
      </c>
      <c r="C12" s="184" t="s">
        <v>45</v>
      </c>
      <c r="D12" s="184" t="s">
        <v>55</v>
      </c>
      <c r="E12" s="184" t="s">
        <v>48</v>
      </c>
      <c r="F12" s="169" t="s">
        <v>51</v>
      </c>
      <c r="G12" s="185" t="s">
        <v>23</v>
      </c>
      <c r="H12" s="184" t="s">
        <v>45</v>
      </c>
      <c r="I12" s="184" t="s">
        <v>55</v>
      </c>
      <c r="J12" s="184" t="s">
        <v>48</v>
      </c>
      <c r="K12" s="169" t="s">
        <v>51</v>
      </c>
      <c r="L12" s="196"/>
      <c r="M12" s="208" t="s">
        <v>79</v>
      </c>
      <c r="N12" s="205"/>
      <c r="O12" s="218" t="s">
        <v>23</v>
      </c>
      <c r="P12" s="197" t="s">
        <v>45</v>
      </c>
      <c r="Q12" s="211" t="s">
        <v>55</v>
      </c>
      <c r="R12" s="207" t="s">
        <v>48</v>
      </c>
      <c r="S12" s="196"/>
      <c r="T12" s="184" t="s">
        <v>51</v>
      </c>
      <c r="U12" s="184" t="s">
        <v>95</v>
      </c>
      <c r="V12" s="206" t="s">
        <v>96</v>
      </c>
      <c r="W12" s="184"/>
      <c r="X12" s="1"/>
      <c r="Y12" s="184"/>
      <c r="Z12" s="184"/>
    </row>
    <row r="13" spans="1:34" s="1" customFormat="1" x14ac:dyDescent="0.25">
      <c r="A13" s="175">
        <v>405</v>
      </c>
      <c r="B13" s="179"/>
      <c r="C13" s="177"/>
      <c r="D13" s="178"/>
      <c r="E13" s="176"/>
      <c r="F13" s="177"/>
      <c r="G13" s="186"/>
      <c r="H13" s="177"/>
      <c r="I13" s="178"/>
      <c r="J13" s="176"/>
      <c r="K13" s="170"/>
      <c r="L13" s="166"/>
      <c r="M13" s="286" t="s">
        <v>62</v>
      </c>
      <c r="N13" s="287"/>
      <c r="O13" s="288"/>
      <c r="P13" s="212" t="str">
        <f>IF(O13="","-",O13/(4185*($H$4-$H$5))*3600)</f>
        <v>-</v>
      </c>
      <c r="Q13" s="213" t="str">
        <f>IF(O13="","-",P13/SQRT(Data!$G$1)/100)</f>
        <v>-</v>
      </c>
      <c r="R13" s="177" t="str">
        <f>IF(O13="","-",IF(Q13&gt;0.75,8,IF(Q13&lt;0.13,"-",HLOOKUP(Q13,Forinnstilling!$D$23:$R$24,2,TRUE))))</f>
        <v>-</v>
      </c>
      <c r="S13" s="177"/>
      <c r="T13" s="177" t="str">
        <f>IF(O13="","-",IF(Q13&gt;0.26,"-",IF(Q13&lt;0.07,2,HLOOKUP(Q13,Forinnstilling!$D$26:$R$27,2,TRUE))))</f>
        <v>-</v>
      </c>
      <c r="U13" s="176" t="str">
        <f>IF(O13="","-",IF($Q13&gt;0.57,6,IF($Q13&lt;0.09,1,HLOOKUP($Q13,Forinnstilling!$D$30:$I$31,2,TRUE))))</f>
        <v>-</v>
      </c>
      <c r="V13" s="176" t="str">
        <f>IF(O13="","-",IF($Q13&gt;0.32,"-",IF($Q13&lt;0.045,1,HLOOKUP($Q13,Forinnstilling!$D$33:$I$34,2,TRUE))))</f>
        <v>-</v>
      </c>
      <c r="W13" s="204"/>
      <c r="X13" s="204"/>
      <c r="Y13" s="204"/>
      <c r="Z13" s="204"/>
      <c r="AA13" s="27"/>
      <c r="AB13" s="27"/>
      <c r="AH13" s="27"/>
    </row>
    <row r="14" spans="1:34" s="1" customFormat="1" x14ac:dyDescent="0.25">
      <c r="A14" s="175">
        <v>505</v>
      </c>
      <c r="B14" s="183"/>
      <c r="C14" s="181"/>
      <c r="D14" s="182"/>
      <c r="E14" s="180"/>
      <c r="F14" s="181"/>
      <c r="G14" s="187"/>
      <c r="H14" s="181"/>
      <c r="I14" s="182"/>
      <c r="J14" s="180"/>
      <c r="K14" s="171"/>
      <c r="L14" s="166"/>
      <c r="M14" s="289" t="s">
        <v>63</v>
      </c>
      <c r="N14" s="287"/>
      <c r="O14" s="290"/>
      <c r="P14" s="214" t="str">
        <f t="shared" ref="P14:P29" si="0">IF(O14="","-",O14/(4185*($H$4-$H$5))*3600)</f>
        <v>-</v>
      </c>
      <c r="Q14" s="215" t="str">
        <f>IF(O14="","-",P14/SQRT(Data!$G$1)/100)</f>
        <v>-</v>
      </c>
      <c r="R14" s="181" t="str">
        <f>IF(O14="","-",IF(Q14&gt;0.75,8,IF(Q14&lt;0.13,"-",HLOOKUP(Q14,Forinnstilling!$D$23:$R$24,2,TRUE))))</f>
        <v>-</v>
      </c>
      <c r="S14" s="181"/>
      <c r="T14" s="181" t="str">
        <f>IF(O14="","-",IF(Q14&gt;0.26,"-",IF(Q14&lt;0.07,2,HLOOKUP(Q14,Forinnstilling!$D$26:$R$27,2,TRUE))))</f>
        <v>-</v>
      </c>
      <c r="U14" s="180" t="str">
        <f>IF(O14="","-",IF($Q14&gt;0.57,6,IF($Q14&lt;0.09,1,HLOOKUP($Q14,Forinnstilling!$D$30:$I$31,2,TRUE))))</f>
        <v>-</v>
      </c>
      <c r="V14" s="180" t="str">
        <f>IF(O14="","-",IF($Q14&gt;0.32,"-",IF($Q14&lt;0.045,1,HLOOKUP($Q14,Forinnstilling!$D$33:$I$34,2,TRUE))))</f>
        <v>-</v>
      </c>
      <c r="W14" s="209"/>
      <c r="X14" s="209"/>
      <c r="Y14" s="209"/>
      <c r="Z14" s="209"/>
      <c r="AA14" s="27"/>
      <c r="AB14" s="27"/>
      <c r="AC14" s="27"/>
      <c r="AD14" s="27"/>
      <c r="AE14" s="27"/>
      <c r="AH14" s="27"/>
    </row>
    <row r="15" spans="1:34" s="1" customFormat="1" x14ac:dyDescent="0.25">
      <c r="A15" s="175">
        <v>605</v>
      </c>
      <c r="B15" s="179">
        <f>'Plan og Line - Effekt'!J14</f>
        <v>395.065</v>
      </c>
      <c r="C15" s="177">
        <f>'Plan og Line - Effekt'!J14/(4185*($H$4-$H$5))*3600</f>
        <v>33.984086021505377</v>
      </c>
      <c r="D15" s="178">
        <f>C15/SQRT(Data!$G$1)/100</f>
        <v>0.10746711602704695</v>
      </c>
      <c r="E15" s="177" t="str">
        <f>IF(D15&gt;0.75,8,IF(D15&lt;0.13,"-",HLOOKUP(D15,Forinnstilling!$D$23:$R$24,2,TRUE)))</f>
        <v>-</v>
      </c>
      <c r="F15" s="177">
        <f>IF(D15&gt;0.26,"-",IF(D15&lt;0.07,2,HLOOKUP(D15,Forinnstilling!$D$26:$R$27,2,TRUE)))</f>
        <v>4.5</v>
      </c>
      <c r="G15" s="186">
        <f>'Plan og Line - Effekt'!K14</f>
        <v>587.45499999999993</v>
      </c>
      <c r="H15" s="177">
        <f>'Plan og Line - Effekt'!K14/(4185*($H$4-$H$5))*3600</f>
        <v>50.533763440860206</v>
      </c>
      <c r="I15" s="178">
        <f>H15/SQRT(Data!$G$1)/100</f>
        <v>0.15980179121326579</v>
      </c>
      <c r="J15" s="177">
        <f>IF(I15&gt;0.75,8,IF(I15&lt;0.13,"-",HLOOKUP(I15,Forinnstilling!$D$23:$R$24,2,TRUE)))</f>
        <v>1</v>
      </c>
      <c r="K15" s="177">
        <f>IF(I15&gt;0.26,"-",IF(I15&lt;0.07,2,HLOOKUP(I15,Forinnstilling!$D$26:$R$27,2,TRUE)))</f>
        <v>6</v>
      </c>
      <c r="L15" s="166"/>
      <c r="M15" s="286" t="s">
        <v>64</v>
      </c>
      <c r="N15" s="287"/>
      <c r="O15" s="288"/>
      <c r="P15" s="212" t="str">
        <f t="shared" si="0"/>
        <v>-</v>
      </c>
      <c r="Q15" s="213" t="str">
        <f>IF(O15="","-",P15/SQRT(Data!$G$1)/100)</f>
        <v>-</v>
      </c>
      <c r="R15" s="177" t="str">
        <f>IF(O15="","-",IF(Q15&gt;0.75,8,IF(Q15&lt;0.13,"-",HLOOKUP(Q15,Forinnstilling!$D$23:$R$24,2,TRUE))))</f>
        <v>-</v>
      </c>
      <c r="S15" s="177"/>
      <c r="T15" s="177" t="str">
        <f>IF(O15="","-",IF(Q15&gt;0.26,"-",IF(Q15&lt;0.07,2,HLOOKUP(Q15,Forinnstilling!$D$26:$R$27,2,TRUE))))</f>
        <v>-</v>
      </c>
      <c r="U15" s="176" t="str">
        <f>IF(O15="","-",IF($Q15&gt;0.57,6,IF($Q15&lt;0.09,1,HLOOKUP($Q15,Forinnstilling!$D$30:$I$31,2,TRUE))))</f>
        <v>-</v>
      </c>
      <c r="V15" s="176" t="str">
        <f>IF(O15="","-",IF($Q15&gt;0.32,"-",IF($Q15&lt;0.045,1,HLOOKUP($Q15,Forinnstilling!$D$33:$I$34,2,TRUE))))</f>
        <v>-</v>
      </c>
      <c r="W15" s="204"/>
      <c r="X15" s="204"/>
      <c r="Y15" s="204"/>
      <c r="Z15" s="204"/>
      <c r="AA15" s="27"/>
      <c r="AB15" s="27"/>
      <c r="AC15" s="27"/>
      <c r="AD15" s="27"/>
      <c r="AE15" s="27"/>
      <c r="AH15" s="27"/>
    </row>
    <row r="16" spans="1:34" s="1" customFormat="1" ht="15" customHeight="1" x14ac:dyDescent="0.25">
      <c r="A16" s="175">
        <v>705</v>
      </c>
      <c r="B16" s="183">
        <f>'Plan og Line - Effekt'!J15</f>
        <v>460.36500000000001</v>
      </c>
      <c r="C16" s="181">
        <f>'Plan og Line - Effekt'!J15/(4185*($H$4-$H$5))*3600</f>
        <v>39.601290322580645</v>
      </c>
      <c r="D16" s="182">
        <f>C16/SQRT(Data!$G$1)/100</f>
        <v>0.125230275700939</v>
      </c>
      <c r="E16" s="181" t="str">
        <f>IF(D16&gt;0.75,8,IF(D16&lt;0.13,"-",HLOOKUP(D16,Forinnstilling!$D$23:$R$24,2,TRUE)))</f>
        <v>-</v>
      </c>
      <c r="F16" s="181">
        <f>IF(D16&gt;0.26,"-",IF(D16&lt;0.07,2,HLOOKUP(D16,Forinnstilling!$D$26:$R$27,2,TRUE)))</f>
        <v>5</v>
      </c>
      <c r="G16" s="187">
        <f>'Plan og Line - Effekt'!K15</f>
        <v>684.55499999999995</v>
      </c>
      <c r="H16" s="181">
        <f>'Plan og Line - Effekt'!K15/(4185*($H$4-$H$5))*3600</f>
        <v>58.886451612903222</v>
      </c>
      <c r="I16" s="182">
        <f>H16/SQRT(Data!$G$1)/100</f>
        <v>0.18621531042207007</v>
      </c>
      <c r="J16" s="181">
        <f>IF(I16&gt;0.75,8,IF(I16&lt;0.13,"-",HLOOKUP(I16,Forinnstilling!$D$23:$R$24,2,TRUE)))</f>
        <v>1.5</v>
      </c>
      <c r="K16" s="181">
        <f>IF(I16&gt;0.26,"-",IF(I16&lt;0.07,2,HLOOKUP(I16,Forinnstilling!$D$26:$R$27,2,TRUE)))</f>
        <v>7</v>
      </c>
      <c r="L16" s="166"/>
      <c r="M16" s="289" t="s">
        <v>65</v>
      </c>
      <c r="N16" s="287"/>
      <c r="O16" s="290"/>
      <c r="P16" s="214" t="str">
        <f t="shared" si="0"/>
        <v>-</v>
      </c>
      <c r="Q16" s="215" t="str">
        <f>IF(O16="","-",P16/SQRT(Data!$G$1)/100)</f>
        <v>-</v>
      </c>
      <c r="R16" s="181" t="str">
        <f>IF(O16="","-",IF(Q16&gt;0.75,8,IF(Q16&lt;0.13,"-",HLOOKUP(Q16,Forinnstilling!$D$23:$R$24,2,TRUE))))</f>
        <v>-</v>
      </c>
      <c r="S16" s="181"/>
      <c r="T16" s="181" t="str">
        <f>IF(O16="","-",IF(Q16&gt;0.26,"-",IF(Q16&lt;0.07,2,HLOOKUP(Q16,Forinnstilling!$D$26:$R$27,2,TRUE))))</f>
        <v>-</v>
      </c>
      <c r="U16" s="180" t="str">
        <f>IF(O16="","-",IF($Q16&gt;0.57,6,IF($Q16&lt;0.09,1,HLOOKUP($Q16,Forinnstilling!$D$30:$I$31,2,TRUE))))</f>
        <v>-</v>
      </c>
      <c r="V16" s="180" t="str">
        <f>IF(O16="","-",IF($Q16&gt;0.32,"-",IF($Q16&lt;0.045,1,HLOOKUP($Q16,Forinnstilling!$D$33:$I$34,2,TRUE))))</f>
        <v>-</v>
      </c>
      <c r="W16" s="209"/>
      <c r="X16" s="209"/>
      <c r="Y16" s="209"/>
      <c r="Z16" s="209"/>
      <c r="AA16" s="27"/>
      <c r="AB16" s="27"/>
      <c r="AC16" s="27"/>
      <c r="AD16" s="27"/>
      <c r="AE16" s="27"/>
      <c r="AH16" s="27"/>
    </row>
    <row r="17" spans="1:34" s="1" customFormat="1" x14ac:dyDescent="0.25">
      <c r="A17" s="175">
        <v>805</v>
      </c>
      <c r="B17" s="179">
        <f>'Plan og Line - Effekt'!J16</f>
        <v>525.66499999999996</v>
      </c>
      <c r="C17" s="177">
        <f>'Plan og Line - Effekt'!J16/(4185*($H$4-$H$5))*3600</f>
        <v>45.218494623655907</v>
      </c>
      <c r="D17" s="178">
        <f>C17/SQRT(Data!$G$1)/100</f>
        <v>0.14299343537483103</v>
      </c>
      <c r="E17" s="177">
        <f>IF(D17&gt;0.75,8,IF(D17&lt;0.13,"-",HLOOKUP(D17,Forinnstilling!$D$23:$R$24,2,TRUE)))</f>
        <v>1</v>
      </c>
      <c r="F17" s="177">
        <f>IF(D17&gt;0.26,"-",IF(D17&lt;0.07,2,HLOOKUP(D17,Forinnstilling!$D$26:$R$27,2,TRUE)))</f>
        <v>5.5</v>
      </c>
      <c r="G17" s="186">
        <f>'Plan og Line - Effekt'!K16</f>
        <v>781.65499999999986</v>
      </c>
      <c r="H17" s="177">
        <f>'Plan og Line - Effekt'!K16/(4185*($H$4-$H$5))*3600</f>
        <v>67.239139784946232</v>
      </c>
      <c r="I17" s="178">
        <f>H17/SQRT(Data!$G$1)/100</f>
        <v>0.21262882963087434</v>
      </c>
      <c r="J17" s="177">
        <f>IF(I17&gt;0.75,8,IF(I17&lt;0.13,"-",HLOOKUP(I17,Forinnstilling!$D$23:$R$24,2,TRUE)))</f>
        <v>1.5</v>
      </c>
      <c r="K17" s="177">
        <f>IF(I17&gt;0.26,"-",IF(I17&lt;0.07,2,HLOOKUP(I17,Forinnstilling!$D$26:$R$27,2,TRUE)))</f>
        <v>7</v>
      </c>
      <c r="L17" s="166"/>
      <c r="M17" s="286" t="s">
        <v>66</v>
      </c>
      <c r="N17" s="287"/>
      <c r="O17" s="288"/>
      <c r="P17" s="212" t="str">
        <f t="shared" si="0"/>
        <v>-</v>
      </c>
      <c r="Q17" s="213" t="str">
        <f>IF(O17="","-",P17/SQRT(Data!$G$1)/100)</f>
        <v>-</v>
      </c>
      <c r="R17" s="177" t="str">
        <f>IF(O17="","-",IF(Q17&gt;0.75,8,IF(Q17&lt;0.13,"-",HLOOKUP(Q17,Forinnstilling!$D$23:$R$24,2,TRUE))))</f>
        <v>-</v>
      </c>
      <c r="S17" s="177"/>
      <c r="T17" s="177" t="str">
        <f>IF(O17="","-",IF(Q17&gt;0.26,"-",IF(Q17&lt;0.07,2,HLOOKUP(Q17,Forinnstilling!$D$26:$R$27,2,TRUE))))</f>
        <v>-</v>
      </c>
      <c r="U17" s="176" t="str">
        <f>IF(O17="","-",IF($Q17&gt;0.57,6,IF($Q17&lt;0.09,1,HLOOKUP($Q17,Forinnstilling!$D$30:$I$31,2,TRUE))))</f>
        <v>-</v>
      </c>
      <c r="V17" s="176" t="str">
        <f>IF(O17="","-",IF($Q17&gt;0.32,"-",IF($Q17&lt;0.045,1,HLOOKUP($Q17,Forinnstilling!$D$33:$I$34,2,TRUE))))</f>
        <v>-</v>
      </c>
      <c r="W17" s="204"/>
      <c r="X17" s="204"/>
      <c r="Y17" s="204"/>
      <c r="Z17" s="204"/>
      <c r="AA17" s="27"/>
      <c r="AB17" s="27"/>
      <c r="AC17" s="27"/>
      <c r="AD17" s="27"/>
      <c r="AE17" s="27"/>
      <c r="AH17" s="27"/>
    </row>
    <row r="18" spans="1:34" s="1" customFormat="1" x14ac:dyDescent="0.25">
      <c r="A18" s="175">
        <v>905</v>
      </c>
      <c r="B18" s="183">
        <f>'Plan og Line - Effekt'!J17</f>
        <v>590.96500000000003</v>
      </c>
      <c r="C18" s="181">
        <f>'Plan og Line - Effekt'!J17/(4185*($H$4-$H$5))*3600</f>
        <v>50.83569892473119</v>
      </c>
      <c r="D18" s="182">
        <f>C18/SQRT(Data!$G$1)/100</f>
        <v>0.16075659504872314</v>
      </c>
      <c r="E18" s="181">
        <f>IF(D18&gt;0.75,8,IF(D18&lt;0.13,"-",HLOOKUP(D18,Forinnstilling!$D$23:$R$24,2,TRUE)))</f>
        <v>1</v>
      </c>
      <c r="F18" s="181">
        <f>IF(D18&gt;0.26,"-",IF(D18&lt;0.07,2,HLOOKUP(D18,Forinnstilling!$D$26:$R$27,2,TRUE)))</f>
        <v>6</v>
      </c>
      <c r="G18" s="187">
        <f>'Plan og Line - Effekt'!K17</f>
        <v>878.75499999999988</v>
      </c>
      <c r="H18" s="181">
        <f>'Plan og Line - Effekt'!K17/(4185*($H$4-$H$5))*3600</f>
        <v>75.591827956989235</v>
      </c>
      <c r="I18" s="182">
        <f>H18/SQRT(Data!$G$1)/100</f>
        <v>0.23904234883967859</v>
      </c>
      <c r="J18" s="181">
        <f>IF(I18&gt;0.75,8,IF(I18&lt;0.13,"-",HLOOKUP(I18,Forinnstilling!$D$23:$R$24,2,TRUE)))</f>
        <v>2</v>
      </c>
      <c r="K18" s="181">
        <f>IF(I18&gt;0.26,"-",IF(I18&lt;0.07,2,HLOOKUP(I18,Forinnstilling!$D$26:$R$27,2,TRUE)))</f>
        <v>7.5</v>
      </c>
      <c r="L18" s="166"/>
      <c r="M18" s="289" t="s">
        <v>67</v>
      </c>
      <c r="N18" s="287"/>
      <c r="O18" s="290"/>
      <c r="P18" s="214" t="str">
        <f t="shared" si="0"/>
        <v>-</v>
      </c>
      <c r="Q18" s="215" t="str">
        <f>IF(O18="","-",P18/SQRT(Data!$G$1)/100)</f>
        <v>-</v>
      </c>
      <c r="R18" s="181" t="str">
        <f>IF(O18="","-",IF(Q18&gt;0.75,8,IF(Q18&lt;0.13,"-",HLOOKUP(Q18,Forinnstilling!$D$23:$R$24,2,TRUE))))</f>
        <v>-</v>
      </c>
      <c r="S18" s="181"/>
      <c r="T18" s="181" t="str">
        <f>IF(O18="","-",IF(Q18&gt;0.26,"-",IF(Q18&lt;0.07,2,HLOOKUP(Q18,Forinnstilling!$D$26:$R$27,2,TRUE))))</f>
        <v>-</v>
      </c>
      <c r="U18" s="180" t="str">
        <f>IF(O18="","-",IF($Q18&gt;0.57,6,IF($Q18&lt;0.09,1,HLOOKUP($Q18,Forinnstilling!$D$30:$I$31,2,TRUE))))</f>
        <v>-</v>
      </c>
      <c r="V18" s="180" t="str">
        <f>IF(O18="","-",IF($Q18&gt;0.32,"-",IF($Q18&lt;0.045,1,HLOOKUP($Q18,Forinnstilling!$D$33:$I$34,2,TRUE))))</f>
        <v>-</v>
      </c>
      <c r="W18" s="209"/>
      <c r="X18" s="209"/>
      <c r="Y18" s="209"/>
      <c r="Z18" s="209"/>
      <c r="AA18" s="27"/>
      <c r="AB18" s="27"/>
      <c r="AC18" s="27"/>
      <c r="AD18" s="27"/>
      <c r="AE18" s="27"/>
      <c r="AH18" s="27"/>
    </row>
    <row r="19" spans="1:34" s="1" customFormat="1" x14ac:dyDescent="0.25">
      <c r="A19" s="175">
        <v>1005</v>
      </c>
      <c r="B19" s="179">
        <f>'Plan og Line - Effekt'!J18</f>
        <v>656.26499999999999</v>
      </c>
      <c r="C19" s="177">
        <f>'Plan og Line - Effekt'!J18/(4185*($H$4-$H$5))*3600</f>
        <v>56.452903225806445</v>
      </c>
      <c r="D19" s="178">
        <f>C19/SQRT(Data!$G$1)/100</f>
        <v>0.17851975472261514</v>
      </c>
      <c r="E19" s="177">
        <f>IF(D19&gt;0.75,8,IF(D19&lt;0.13,"-",HLOOKUP(D19,Forinnstilling!$D$23:$R$24,2,TRUE)))</f>
        <v>1</v>
      </c>
      <c r="F19" s="177">
        <f>IF(D19&gt;0.26,"-",IF(D19&lt;0.07,2,HLOOKUP(D19,Forinnstilling!$D$26:$R$27,2,TRUE)))</f>
        <v>6.5</v>
      </c>
      <c r="G19" s="186">
        <f>'Plan og Line - Effekt'!K18</f>
        <v>975.8549999999999</v>
      </c>
      <c r="H19" s="177">
        <f>'Plan og Line - Effekt'!K18/(4185*($H$4-$H$5))*3600</f>
        <v>83.944516129032252</v>
      </c>
      <c r="I19" s="178">
        <f>H19/SQRT(Data!$G$1)/100</f>
        <v>0.26545586804848287</v>
      </c>
      <c r="J19" s="177">
        <f>IF(I19&gt;0.75,8,IF(I19&lt;0.13,"-",HLOOKUP(I19,Forinnstilling!$D$23:$R$24,2,TRUE)))</f>
        <v>2</v>
      </c>
      <c r="K19" s="177" t="str">
        <f>IF(I19&gt;0.26,"-",IF(I19&lt;0.07,2,HLOOKUP(I19,Forinnstilling!$D$26:$R$27,2,TRUE)))</f>
        <v>-</v>
      </c>
      <c r="L19" s="166"/>
      <c r="M19" s="286" t="s">
        <v>68</v>
      </c>
      <c r="N19" s="287"/>
      <c r="O19" s="288"/>
      <c r="P19" s="212" t="str">
        <f t="shared" si="0"/>
        <v>-</v>
      </c>
      <c r="Q19" s="213" t="str">
        <f>IF(O19="","-",P19/SQRT(Data!$G$1)/100)</f>
        <v>-</v>
      </c>
      <c r="R19" s="177" t="str">
        <f>IF(O19="","-",IF(Q19&gt;0.75,8,IF(Q19&lt;0.13,"-",HLOOKUP(Q19,Forinnstilling!$D$23:$R$24,2,TRUE))))</f>
        <v>-</v>
      </c>
      <c r="S19" s="177"/>
      <c r="T19" s="177" t="str">
        <f>IF(O19="","-",IF(Q19&gt;0.26,"-",IF(Q19&lt;0.07,2,HLOOKUP(Q19,Forinnstilling!$D$26:$R$27,2,TRUE))))</f>
        <v>-</v>
      </c>
      <c r="U19" s="176" t="str">
        <f>IF(O19="","-",IF($Q19&gt;0.57,6,IF($Q19&lt;0.09,1,HLOOKUP($Q19,Forinnstilling!$D$30:$I$31,2,TRUE))))</f>
        <v>-</v>
      </c>
      <c r="V19" s="176" t="str">
        <f>IF(O19="","-",IF($Q19&gt;0.32,"-",IF($Q19&lt;0.045,1,HLOOKUP($Q19,Forinnstilling!$D$33:$I$34,2,TRUE))))</f>
        <v>-</v>
      </c>
      <c r="W19" s="204"/>
      <c r="X19" s="204"/>
      <c r="Y19" s="204"/>
      <c r="Z19" s="204"/>
      <c r="AA19" s="27"/>
      <c r="AB19" s="27"/>
      <c r="AC19" s="27"/>
      <c r="AD19" s="27"/>
      <c r="AE19" s="27"/>
      <c r="AH19" s="27"/>
    </row>
    <row r="20" spans="1:34" s="1" customFormat="1" x14ac:dyDescent="0.25">
      <c r="A20" s="175">
        <v>1105</v>
      </c>
      <c r="B20" s="183">
        <f>'Plan og Line - Effekt'!J19</f>
        <v>721.56500000000005</v>
      </c>
      <c r="C20" s="181">
        <f>'Plan og Line - Effekt'!J19/(4185*($H$4-$H$5))*3600</f>
        <v>62.070107526881721</v>
      </c>
      <c r="D20" s="182">
        <f>C20/SQRT(Data!$G$1)/100</f>
        <v>0.19628291439650725</v>
      </c>
      <c r="E20" s="181">
        <f>IF(D20&gt;0.75,8,IF(D20&lt;0.13,"-",HLOOKUP(D20,Forinnstilling!$D$23:$R$24,2,TRUE)))</f>
        <v>1.5</v>
      </c>
      <c r="F20" s="181">
        <f>IF(D20&gt;0.26,"-",IF(D20&lt;0.07,2,HLOOKUP(D20,Forinnstilling!$D$26:$R$27,2,TRUE)))</f>
        <v>7</v>
      </c>
      <c r="G20" s="187">
        <f>'Plan og Line - Effekt'!K19</f>
        <v>1072.9549999999999</v>
      </c>
      <c r="H20" s="181">
        <f>'Plan og Line - Effekt'!K19/(4185*($H$4-$H$5))*3600</f>
        <v>92.297204301075254</v>
      </c>
      <c r="I20" s="182">
        <f>H20/SQRT(Data!$G$1)/100</f>
        <v>0.29186938725728712</v>
      </c>
      <c r="J20" s="181">
        <f>IF(I20&gt;0.75,8,IF(I20&lt;0.13,"-",HLOOKUP(I20,Forinnstilling!$D$23:$R$24,2,TRUE)))</f>
        <v>2.5</v>
      </c>
      <c r="K20" s="181" t="str">
        <f>IF(I20&gt;0.26,"-",IF(I20&lt;0.07,2,HLOOKUP(I20,Forinnstilling!$D$26:$R$27,2,TRUE)))</f>
        <v>-</v>
      </c>
      <c r="L20" s="166"/>
      <c r="M20" s="289" t="s">
        <v>69</v>
      </c>
      <c r="N20" s="287"/>
      <c r="O20" s="290"/>
      <c r="P20" s="214" t="str">
        <f t="shared" si="0"/>
        <v>-</v>
      </c>
      <c r="Q20" s="215" t="str">
        <f>IF(O20="","-",P20/SQRT(Data!$G$1)/100)</f>
        <v>-</v>
      </c>
      <c r="R20" s="181" t="str">
        <f>IF(O20="","-",IF(Q20&gt;0.75,8,IF(Q20&lt;0.13,"-",HLOOKUP(Q20,Forinnstilling!$D$23:$R$24,2,TRUE))))</f>
        <v>-</v>
      </c>
      <c r="S20" s="181"/>
      <c r="T20" s="181" t="str">
        <f>IF(O20="","-",IF(Q20&gt;0.26,"-",IF(Q20&lt;0.07,2,HLOOKUP(Q20,Forinnstilling!$D$26:$R$27,2,TRUE))))</f>
        <v>-</v>
      </c>
      <c r="U20" s="180" t="str">
        <f>IF(O20="","-",IF($Q20&gt;0.57,6,IF($Q20&lt;0.09,1,HLOOKUP($Q20,Forinnstilling!$D$30:$I$31,2,TRUE))))</f>
        <v>-</v>
      </c>
      <c r="V20" s="180" t="str">
        <f>IF(O20="","-",IF($Q20&gt;0.32,"-",IF($Q20&lt;0.045,1,HLOOKUP($Q20,Forinnstilling!$D$33:$I$34,2,TRUE))))</f>
        <v>-</v>
      </c>
      <c r="W20" s="209"/>
      <c r="X20" s="209"/>
      <c r="Y20" s="209"/>
      <c r="Z20" s="209"/>
      <c r="AA20" s="27"/>
      <c r="AB20" s="27"/>
      <c r="AC20" s="27"/>
      <c r="AD20" s="27"/>
      <c r="AE20" s="27"/>
      <c r="AH20" s="27"/>
    </row>
    <row r="21" spans="1:34" s="1" customFormat="1" x14ac:dyDescent="0.25">
      <c r="A21" s="175">
        <v>1205</v>
      </c>
      <c r="B21" s="179">
        <f>'Plan og Line - Effekt'!J20</f>
        <v>786.86500000000001</v>
      </c>
      <c r="C21" s="177">
        <f>'Plan og Line - Effekt'!J20/(4185*($H$4-$H$5))*3600</f>
        <v>67.687311827956989</v>
      </c>
      <c r="D21" s="178">
        <f>C21/SQRT(Data!$G$1)/100</f>
        <v>0.2140460740703993</v>
      </c>
      <c r="E21" s="177">
        <f>IF(D21&gt;0.75,8,IF(D21&lt;0.13,"-",HLOOKUP(D21,Forinnstilling!$D$23:$R$24,2,TRUE)))</f>
        <v>1.5</v>
      </c>
      <c r="F21" s="177">
        <f>IF(D21&gt;0.26,"-",IF(D21&lt;0.07,2,HLOOKUP(D21,Forinnstilling!$D$26:$R$27,2,TRUE)))</f>
        <v>7</v>
      </c>
      <c r="G21" s="186">
        <f>'Plan og Line - Effekt'!K20</f>
        <v>1170.0549999999998</v>
      </c>
      <c r="H21" s="177">
        <f>'Plan og Line - Effekt'!K20/(4185*($H$4-$H$5))*3600</f>
        <v>100.64989247311827</v>
      </c>
      <c r="I21" s="178">
        <f>H21/SQRT(Data!$G$1)/100</f>
        <v>0.31828290646609142</v>
      </c>
      <c r="J21" s="177">
        <f>IF(I21&gt;0.75,8,IF(I21&lt;0.13,"-",HLOOKUP(I21,Forinnstilling!$D$23:$R$24,2,TRUE)))</f>
        <v>3</v>
      </c>
      <c r="K21" s="177" t="str">
        <f>IF(I21&gt;0.26,"-",IF(I21&lt;0.07,2,HLOOKUP(I21,Forinnstilling!$D$26:$R$27,2,TRUE)))</f>
        <v>-</v>
      </c>
      <c r="L21" s="166"/>
      <c r="M21" s="286" t="s">
        <v>70</v>
      </c>
      <c r="N21" s="287"/>
      <c r="O21" s="288"/>
      <c r="P21" s="212" t="str">
        <f t="shared" si="0"/>
        <v>-</v>
      </c>
      <c r="Q21" s="213" t="str">
        <f>IF(O21="","-",P21/SQRT(Data!$G$1)/100)</f>
        <v>-</v>
      </c>
      <c r="R21" s="177" t="str">
        <f>IF(O21="","-",IF(Q21&gt;0.75,8,IF(Q21&lt;0.13,"-",HLOOKUP(Q21,Forinnstilling!$D$23:$R$24,2,TRUE))))</f>
        <v>-</v>
      </c>
      <c r="S21" s="177"/>
      <c r="T21" s="177" t="str">
        <f>IF(O21="","-",IF(Q21&gt;0.26,"-",IF(Q21&lt;0.07,2,HLOOKUP(Q21,Forinnstilling!$D$26:$R$27,2,TRUE))))</f>
        <v>-</v>
      </c>
      <c r="U21" s="176" t="str">
        <f>IF(O21="","-",IF($Q21&gt;0.57,6,IF($Q21&lt;0.09,1,HLOOKUP($Q21,Forinnstilling!$D$30:$I$31,2,TRUE))))</f>
        <v>-</v>
      </c>
      <c r="V21" s="176" t="str">
        <f>IF(O21="","-",IF($Q21&gt;0.32,"-",IF($Q21&lt;0.045,1,HLOOKUP($Q21,Forinnstilling!$D$33:$I$34,2,TRUE))))</f>
        <v>-</v>
      </c>
      <c r="W21" s="204"/>
      <c r="X21" s="204"/>
      <c r="Y21" s="204"/>
      <c r="Z21" s="204"/>
      <c r="AA21" s="27"/>
      <c r="AB21" s="27"/>
      <c r="AC21" s="27"/>
      <c r="AD21" s="27"/>
      <c r="AE21" s="27"/>
      <c r="AH21" s="27"/>
    </row>
    <row r="22" spans="1:34" s="1" customFormat="1" x14ac:dyDescent="0.25">
      <c r="A22" s="175">
        <v>1305</v>
      </c>
      <c r="B22" s="183">
        <f>'Plan og Line - Effekt'!J21</f>
        <v>852.16500000000008</v>
      </c>
      <c r="C22" s="181">
        <f>'Plan og Line - Effekt'!J21/(4185*($H$4-$H$5))*3600</f>
        <v>73.304516129032265</v>
      </c>
      <c r="D22" s="182">
        <f>C22/SQRT(Data!$G$1)/100</f>
        <v>0.23180923374429135</v>
      </c>
      <c r="E22" s="181">
        <f>IF(D22&gt;0.75,8,IF(D22&lt;0.13,"-",HLOOKUP(D22,Forinnstilling!$D$23:$R$24,2,TRUE)))</f>
        <v>2</v>
      </c>
      <c r="F22" s="181">
        <f>IF(D22&gt;0.26,"-",IF(D22&lt;0.07,2,HLOOKUP(D22,Forinnstilling!$D$26:$R$27,2,TRUE)))</f>
        <v>7.5</v>
      </c>
      <c r="G22" s="187">
        <f>'Plan og Line - Effekt'!K21</f>
        <v>1267.1549999999997</v>
      </c>
      <c r="H22" s="181">
        <f>'Plan og Line - Effekt'!K21/(4185*($H$4-$H$5))*3600</f>
        <v>109.00258064516127</v>
      </c>
      <c r="I22" s="182">
        <f>H22/SQRT(Data!$G$1)/100</f>
        <v>0.34469642567489567</v>
      </c>
      <c r="J22" s="181">
        <f>IF(I22&gt;0.75,8,IF(I22&lt;0.13,"-",HLOOKUP(I22,Forinnstilling!$D$23:$R$24,2,TRUE)))</f>
        <v>3</v>
      </c>
      <c r="K22" s="181" t="str">
        <f>IF(I22&gt;0.26,"-",IF(I22&lt;0.07,2,HLOOKUP(I22,Forinnstilling!$D$26:$R$27,2,TRUE)))</f>
        <v>-</v>
      </c>
      <c r="L22" s="166"/>
      <c r="M22" s="289" t="s">
        <v>71</v>
      </c>
      <c r="N22" s="287"/>
      <c r="O22" s="290"/>
      <c r="P22" s="214" t="str">
        <f t="shared" si="0"/>
        <v>-</v>
      </c>
      <c r="Q22" s="215" t="str">
        <f>IF(O22="","-",P22/SQRT(Data!$G$1)/100)</f>
        <v>-</v>
      </c>
      <c r="R22" s="181" t="str">
        <f>IF(O22="","-",IF(Q22&gt;0.75,8,IF(Q22&lt;0.13,"-",HLOOKUP(Q22,Forinnstilling!$D$23:$R$24,2,TRUE))))</f>
        <v>-</v>
      </c>
      <c r="S22" s="181"/>
      <c r="T22" s="181" t="str">
        <f>IF(O22="","-",IF(Q22&gt;0.26,"-",IF(Q22&lt;0.07,2,HLOOKUP(Q22,Forinnstilling!$D$26:$R$27,2,TRUE))))</f>
        <v>-</v>
      </c>
      <c r="U22" s="180" t="str">
        <f>IF(O22="","-",IF($Q22&gt;0.57,6,IF($Q22&lt;0.09,1,HLOOKUP($Q22,Forinnstilling!$D$30:$I$31,2,TRUE))))</f>
        <v>-</v>
      </c>
      <c r="V22" s="180" t="str">
        <f>IF(O22="","-",IF($Q22&gt;0.32,"-",IF($Q22&lt;0.045,1,HLOOKUP($Q22,Forinnstilling!$D$33:$I$34,2,TRUE))))</f>
        <v>-</v>
      </c>
      <c r="W22" s="209"/>
      <c r="X22" s="209"/>
      <c r="Y22" s="209"/>
      <c r="Z22" s="209"/>
      <c r="AA22" s="27"/>
      <c r="AB22" s="27"/>
      <c r="AC22" s="27"/>
      <c r="AD22" s="27"/>
      <c r="AE22" s="27"/>
      <c r="AH22" s="27"/>
    </row>
    <row r="23" spans="1:34" s="1" customFormat="1" x14ac:dyDescent="0.25">
      <c r="A23" s="175">
        <v>1405</v>
      </c>
      <c r="B23" s="179">
        <f>'Plan og Line - Effekt'!J22</f>
        <v>917.46500000000003</v>
      </c>
      <c r="C23" s="177">
        <f>'Plan og Line - Effekt'!J22/(4185*($H$4-$H$5))*3600</f>
        <v>78.921720430107527</v>
      </c>
      <c r="D23" s="178">
        <f>C23/SQRT(Data!$G$1)/100</f>
        <v>0.24957239341818341</v>
      </c>
      <c r="E23" s="177">
        <f>IF(D23&gt;0.75,8,IF(D23&lt;0.13,"-",HLOOKUP(D23,Forinnstilling!$D$23:$R$24,2,TRUE)))</f>
        <v>2</v>
      </c>
      <c r="F23" s="177">
        <f>IF(D23&gt;0.26,"-",IF(D23&lt;0.07,2,HLOOKUP(D23,Forinnstilling!$D$26:$R$27,2,TRUE)))</f>
        <v>7.5</v>
      </c>
      <c r="G23" s="186">
        <f>'Plan og Line - Effekt'!K22</f>
        <v>1364.2549999999999</v>
      </c>
      <c r="H23" s="177">
        <f>'Plan og Line - Effekt'!K22/(4185*($H$4-$H$5))*3600</f>
        <v>117.3552688172043</v>
      </c>
      <c r="I23" s="178">
        <f>H23/SQRT(Data!$G$1)/100</f>
        <v>0.37110994488369997</v>
      </c>
      <c r="J23" s="177">
        <f>IF(I23&gt;0.75,8,IF(I23&lt;0.13,"-",HLOOKUP(I23,Forinnstilling!$D$23:$R$24,2,TRUE)))</f>
        <v>3.5</v>
      </c>
      <c r="K23" s="177" t="str">
        <f>IF(I23&gt;0.26,"-",IF(I23&lt;0.07,2,HLOOKUP(I23,Forinnstilling!$D$26:$R$27,2,TRUE)))</f>
        <v>-</v>
      </c>
      <c r="L23" s="166"/>
      <c r="M23" s="286" t="s">
        <v>72</v>
      </c>
      <c r="N23" s="287"/>
      <c r="O23" s="288"/>
      <c r="P23" s="212" t="str">
        <f t="shared" si="0"/>
        <v>-</v>
      </c>
      <c r="Q23" s="213" t="str">
        <f>IF(O23="","-",P23/SQRT(Data!$G$1)/100)</f>
        <v>-</v>
      </c>
      <c r="R23" s="177" t="str">
        <f>IF(O23="","-",IF(Q23&gt;0.75,8,IF(Q23&lt;0.13,"-",HLOOKUP(Q23,Forinnstilling!$D$23:$R$24,2,TRUE))))</f>
        <v>-</v>
      </c>
      <c r="S23" s="177"/>
      <c r="T23" s="177" t="str">
        <f>IF(O23="","-",IF(Q23&gt;0.26,"-",IF(Q23&lt;0.07,2,HLOOKUP(Q23,Forinnstilling!$D$26:$R$27,2,TRUE))))</f>
        <v>-</v>
      </c>
      <c r="U23" s="176" t="str">
        <f>IF(O23="","-",IF($Q23&gt;0.57,6,IF($Q23&lt;0.09,1,HLOOKUP($Q23,Forinnstilling!$D$30:$I$31,2,TRUE))))</f>
        <v>-</v>
      </c>
      <c r="V23" s="176" t="str">
        <f>IF(O23="","-",IF($Q23&gt;0.32,"-",IF($Q23&lt;0.045,1,HLOOKUP($Q23,Forinnstilling!$D$33:$I$34,2,TRUE))))</f>
        <v>-</v>
      </c>
      <c r="W23" s="204"/>
      <c r="X23" s="204"/>
      <c r="Y23" s="204"/>
      <c r="Z23" s="204"/>
      <c r="AA23" s="27"/>
      <c r="AB23" s="27"/>
      <c r="AC23" s="27"/>
      <c r="AD23" s="27"/>
      <c r="AE23" s="27"/>
      <c r="AH23" s="27"/>
    </row>
    <row r="24" spans="1:34" s="1" customFormat="1" x14ac:dyDescent="0.25">
      <c r="A24" s="175">
        <v>1605</v>
      </c>
      <c r="B24" s="183">
        <f>'Plan og Line - Effekt'!J23</f>
        <v>1048.0650000000001</v>
      </c>
      <c r="C24" s="181">
        <f>'Plan og Line - Effekt'!J23/(4185*($H$4-$H$5))*3600</f>
        <v>90.156129032258065</v>
      </c>
      <c r="D24" s="182">
        <f>C24/SQRT(Data!$G$1)/100</f>
        <v>0.28509871276596749</v>
      </c>
      <c r="E24" s="181">
        <f>IF(D24&gt;0.75,8,IF(D24&lt;0.13,"-",HLOOKUP(D24,Forinnstilling!$D$23:$R$24,2,TRUE)))</f>
        <v>2.5</v>
      </c>
      <c r="F24" s="181" t="str">
        <f>IF(D24&gt;0.26,"-",IF(D24&lt;0.07,2,HLOOKUP(D24,Forinnstilling!$D$26:$R$27,2,TRUE)))</f>
        <v>-</v>
      </c>
      <c r="G24" s="187">
        <f>'Plan og Line - Effekt'!K23</f>
        <v>1558.4549999999997</v>
      </c>
      <c r="H24" s="181">
        <f>'Plan og Line - Effekt'!K23/(4185*($H$4-$H$5))*3600</f>
        <v>134.0606451612903</v>
      </c>
      <c r="I24" s="182">
        <f>H24/SQRT(Data!$G$1)/100</f>
        <v>0.42393698330130841</v>
      </c>
      <c r="J24" s="181">
        <f>IF(I24&gt;0.75,8,IF(I24&lt;0.13,"-",HLOOKUP(I24,Forinnstilling!$D$23:$R$24,2,TRUE)))</f>
        <v>4.5</v>
      </c>
      <c r="K24" s="181" t="str">
        <f>IF(I24&gt;0.26,"-",IF(I24&lt;0.07,2,HLOOKUP(I24,Forinnstilling!$D$26:$R$27,2,TRUE)))</f>
        <v>-</v>
      </c>
      <c r="L24" s="166"/>
      <c r="M24" s="289" t="s">
        <v>73</v>
      </c>
      <c r="N24" s="287"/>
      <c r="O24" s="290"/>
      <c r="P24" s="214" t="str">
        <f t="shared" si="0"/>
        <v>-</v>
      </c>
      <c r="Q24" s="215" t="str">
        <f>IF(O24="","-",P24/SQRT(Data!$G$1)/100)</f>
        <v>-</v>
      </c>
      <c r="R24" s="181" t="str">
        <f>IF(O24="","-",IF(Q24&gt;0.75,8,IF(Q24&lt;0.13,"-",HLOOKUP(Q24,Forinnstilling!$D$23:$R$24,2,TRUE))))</f>
        <v>-</v>
      </c>
      <c r="S24" s="181"/>
      <c r="T24" s="181" t="str">
        <f>IF(O24="","-",IF(Q24&gt;0.26,"-",IF(Q24&lt;0.07,2,HLOOKUP(Q24,Forinnstilling!$D$26:$R$27,2,TRUE))))</f>
        <v>-</v>
      </c>
      <c r="U24" s="180" t="str">
        <f>IF(O24="","-",IF($Q24&gt;0.57,6,IF($Q24&lt;0.09,1,HLOOKUP($Q24,Forinnstilling!$D$30:$I$31,2,TRUE))))</f>
        <v>-</v>
      </c>
      <c r="V24" s="180" t="str">
        <f>IF(O24="","-",IF($Q24&gt;0.32,"-",IF($Q24&lt;0.045,1,HLOOKUP($Q24,Forinnstilling!$D$33:$I$34,2,TRUE))))</f>
        <v>-</v>
      </c>
      <c r="W24" s="209"/>
      <c r="X24" s="209"/>
      <c r="Y24" s="209"/>
      <c r="Z24" s="209"/>
      <c r="AA24" s="27"/>
      <c r="AB24" s="27"/>
      <c r="AC24" s="27"/>
      <c r="AD24" s="27"/>
      <c r="AE24" s="27"/>
      <c r="AH24" s="27"/>
    </row>
    <row r="25" spans="1:34" s="1" customFormat="1" x14ac:dyDescent="0.25">
      <c r="A25" s="175">
        <v>1805</v>
      </c>
      <c r="B25" s="179">
        <f>'Plan og Line - Effekt'!J24</f>
        <v>1178.665</v>
      </c>
      <c r="C25" s="177">
        <f>'Plan og Line - Effekt'!J24/(4185*($H$4-$H$5))*3600</f>
        <v>101.3905376344086</v>
      </c>
      <c r="D25" s="178">
        <f>C25/SQRT(Data!$G$1)/100</f>
        <v>0.3206250321137516</v>
      </c>
      <c r="E25" s="177">
        <f>IF(D25&gt;0.75,8,IF(D25&lt;0.13,"-",HLOOKUP(D25,Forinnstilling!$D$23:$R$24,2,TRUE)))</f>
        <v>3</v>
      </c>
      <c r="F25" s="177" t="str">
        <f>IF(D25&gt;0.26,"-",IF(D25&lt;0.07,2,HLOOKUP(D25,Forinnstilling!$D$26:$R$27,2,TRUE)))</f>
        <v>-</v>
      </c>
      <c r="G25" s="186">
        <f>'Plan og Line - Effekt'!K24</f>
        <v>1752.6549999999997</v>
      </c>
      <c r="H25" s="177">
        <f>'Plan og Line - Effekt'!K24/(4185*($H$4-$H$5))*3600</f>
        <v>150.76602150537633</v>
      </c>
      <c r="I25" s="178">
        <f>H25/SQRT(Data!$G$1)/100</f>
        <v>0.47676402171891702</v>
      </c>
      <c r="J25" s="177">
        <f>IF(I25&gt;0.75,8,IF(I25&lt;0.13,"-",HLOOKUP(I25,Forinnstilling!$D$23:$R$24,2,TRUE)))</f>
        <v>5</v>
      </c>
      <c r="K25" s="177" t="str">
        <f>IF(I25&gt;0.26,"-",IF(I25&lt;0.07,2,HLOOKUP(I25,Forinnstilling!$D$26:$R$27,2,TRUE)))</f>
        <v>-</v>
      </c>
      <c r="L25" s="166"/>
      <c r="M25" s="286" t="s">
        <v>74</v>
      </c>
      <c r="N25" s="287"/>
      <c r="O25" s="288"/>
      <c r="P25" s="212" t="str">
        <f t="shared" si="0"/>
        <v>-</v>
      </c>
      <c r="Q25" s="213" t="str">
        <f>IF(O25="","-",P25/SQRT(Data!$G$1)/100)</f>
        <v>-</v>
      </c>
      <c r="R25" s="177" t="str">
        <f>IF(O25="","-",IF(Q25&gt;0.75,8,IF(Q25&lt;0.13,"-",HLOOKUP(Q25,Forinnstilling!$D$23:$R$24,2,TRUE))))</f>
        <v>-</v>
      </c>
      <c r="S25" s="177"/>
      <c r="T25" s="177" t="str">
        <f>IF(O25="","-",IF(Q25&gt;0.26,"-",IF(Q25&lt;0.07,2,HLOOKUP(Q25,Forinnstilling!$D$26:$R$27,2,TRUE))))</f>
        <v>-</v>
      </c>
      <c r="U25" s="176" t="str">
        <f>IF(O25="","-",IF($Q25&gt;0.57,6,IF($Q25&lt;0.09,1,HLOOKUP($Q25,Forinnstilling!$D$30:$I$31,2,TRUE))))</f>
        <v>-</v>
      </c>
      <c r="V25" s="176" t="str">
        <f>IF(O25="","-",IF($Q25&gt;0.32,"-",IF($Q25&lt;0.045,1,HLOOKUP($Q25,Forinnstilling!$D$33:$I$34,2,TRUE))))</f>
        <v>-</v>
      </c>
      <c r="W25" s="204"/>
      <c r="X25" s="204"/>
      <c r="Y25" s="204"/>
      <c r="Z25" s="204"/>
      <c r="AA25" s="27"/>
      <c r="AB25" s="27"/>
      <c r="AC25" s="27"/>
      <c r="AD25" s="27"/>
      <c r="AE25" s="27"/>
      <c r="AH25" s="27"/>
    </row>
    <row r="26" spans="1:34" s="1" customFormat="1" x14ac:dyDescent="0.25">
      <c r="A26" s="175">
        <v>2005</v>
      </c>
      <c r="B26" s="183">
        <f>'Plan og Line - Effekt'!J25</f>
        <v>1309.2650000000001</v>
      </c>
      <c r="C26" s="181">
        <f>'Plan og Line - Effekt'!J25/(4185*($H$4-$H$5))*3600</f>
        <v>112.62494623655914</v>
      </c>
      <c r="D26" s="182">
        <f>C26/SQRT(Data!$G$1)/100</f>
        <v>0.35615135146153576</v>
      </c>
      <c r="E26" s="181">
        <f>IF(D26&gt;0.75,8,IF(D26&lt;0.13,"-",HLOOKUP(D26,Forinnstilling!$D$23:$R$24,2,TRUE)))</f>
        <v>3.5</v>
      </c>
      <c r="F26" s="181" t="str">
        <f>IF(D26&gt;0.26,"-",IF(D26&lt;0.07,2,HLOOKUP(D26,Forinnstilling!$D$26:$R$27,2,TRUE)))</f>
        <v>-</v>
      </c>
      <c r="G26" s="187">
        <f>'Plan og Line - Effekt'!K25</f>
        <v>1946.8549999999998</v>
      </c>
      <c r="H26" s="181">
        <f>'Plan og Line - Effekt'!K25/(4185*($H$4-$H$5))*3600</f>
        <v>167.47139784946233</v>
      </c>
      <c r="I26" s="182">
        <f>H26/SQRT(Data!$G$1)/100</f>
        <v>0.52959106013652546</v>
      </c>
      <c r="J26" s="181">
        <f>IF(I26&gt;0.75,8,IF(I26&lt;0.13,"-",HLOOKUP(I26,Forinnstilling!$D$23:$R$24,2,TRUE)))</f>
        <v>5.5</v>
      </c>
      <c r="K26" s="181" t="str">
        <f>IF(I26&gt;0.26,"-",IF(I26&lt;0.07,2,HLOOKUP(I26,Forinnstilling!$D$26:$R$27,2,TRUE)))</f>
        <v>-</v>
      </c>
      <c r="L26" s="166"/>
      <c r="M26" s="289" t="s">
        <v>75</v>
      </c>
      <c r="N26" s="287"/>
      <c r="O26" s="290"/>
      <c r="P26" s="214" t="str">
        <f t="shared" si="0"/>
        <v>-</v>
      </c>
      <c r="Q26" s="215" t="str">
        <f>IF(O26="","-",P26/SQRT(Data!$G$1)/100)</f>
        <v>-</v>
      </c>
      <c r="R26" s="181" t="str">
        <f>IF(O26="","-",IF(Q26&gt;0.75,8,IF(Q26&lt;0.13,"-",HLOOKUP(Q26,Forinnstilling!$D$23:$R$24,2,TRUE))))</f>
        <v>-</v>
      </c>
      <c r="S26" s="181"/>
      <c r="T26" s="181" t="str">
        <f>IF(O26="","-",IF(Q26&gt;0.26,"-",IF(Q26&lt;0.07,2,HLOOKUP(Q26,Forinnstilling!$D$26:$R$27,2,TRUE))))</f>
        <v>-</v>
      </c>
      <c r="U26" s="180" t="str">
        <f>IF(O26="","-",IF($Q26&gt;0.57,6,IF($Q26&lt;0.09,1,HLOOKUP($Q26,Forinnstilling!$D$30:$I$31,2,TRUE))))</f>
        <v>-</v>
      </c>
      <c r="V26" s="180" t="str">
        <f>IF(O26="","-",IF($Q26&gt;0.32,"-",IF($Q26&lt;0.045,1,HLOOKUP($Q26,Forinnstilling!$D$33:$I$34,2,TRUE))))</f>
        <v>-</v>
      </c>
      <c r="W26" s="209"/>
      <c r="X26" s="209"/>
      <c r="Y26" s="209"/>
      <c r="Z26" s="209"/>
      <c r="AA26" s="27"/>
      <c r="AB26" s="27"/>
      <c r="AC26" s="27"/>
      <c r="AD26" s="27"/>
      <c r="AE26" s="27"/>
      <c r="AH26" s="27"/>
    </row>
    <row r="27" spans="1:34" s="1" customFormat="1" x14ac:dyDescent="0.25">
      <c r="A27" s="175">
        <v>2305</v>
      </c>
      <c r="B27" s="179">
        <f>'Plan og Line - Effekt'!J26</f>
        <v>1505.165</v>
      </c>
      <c r="C27" s="177">
        <f>'Plan og Line - Effekt'!J26/(4185*($H$4-$H$5))*3600</f>
        <v>129.47655913978494</v>
      </c>
      <c r="D27" s="178">
        <f>C27/SQRT(Data!$G$1)/100</f>
        <v>0.40944083048321189</v>
      </c>
      <c r="E27" s="177">
        <f>IF(D27&gt;0.75,8,IF(D27&lt;0.13,"-",HLOOKUP(D27,Forinnstilling!$D$23:$R$24,2,TRUE)))</f>
        <v>4</v>
      </c>
      <c r="F27" s="177" t="str">
        <f>IF(D27&gt;0.26,"-",IF(D27&lt;0.07,2,HLOOKUP(D27,Forinnstilling!$D$26:$R$27,2,TRUE)))</f>
        <v>-</v>
      </c>
      <c r="G27" s="186">
        <f>'Plan og Line - Effekt'!K26</f>
        <v>2238.1549999999997</v>
      </c>
      <c r="H27" s="177">
        <f>'Plan og Line - Effekt'!K26/(4185*($H$4-$H$5))*3600</f>
        <v>192.52946236559137</v>
      </c>
      <c r="I27" s="178">
        <f>H27/SQRT(Data!$G$1)/100</f>
        <v>0.60883161776293837</v>
      </c>
      <c r="J27" s="177">
        <f>IF(I27&gt;0.75,8,IF(I27&lt;0.13,"-",HLOOKUP(I27,Forinnstilling!$D$23:$R$24,2,TRUE)))</f>
        <v>6</v>
      </c>
      <c r="K27" s="177" t="str">
        <f>IF(I27&gt;0.26,"-",IF(I27&lt;0.07,2,HLOOKUP(I27,Forinnstilling!$D$26:$R$27,2,TRUE)))</f>
        <v>-</v>
      </c>
      <c r="L27" s="166"/>
      <c r="M27" s="286" t="s">
        <v>76</v>
      </c>
      <c r="N27" s="287"/>
      <c r="O27" s="288"/>
      <c r="P27" s="212" t="str">
        <f t="shared" si="0"/>
        <v>-</v>
      </c>
      <c r="Q27" s="213" t="str">
        <f>IF(O27="","-",P27/SQRT(Data!$G$1)/100)</f>
        <v>-</v>
      </c>
      <c r="R27" s="177" t="str">
        <f>IF(O27="","-",IF(Q27&gt;0.75,8,IF(Q27&lt;0.13,"-",HLOOKUP(Q27,Forinnstilling!$D$23:$R$24,2,TRUE))))</f>
        <v>-</v>
      </c>
      <c r="S27" s="177"/>
      <c r="T27" s="177" t="str">
        <f>IF(O27="","-",IF(Q27&gt;0.26,"-",IF(Q27&lt;0.07,2,HLOOKUP(Q27,Forinnstilling!$D$26:$R$27,2,TRUE))))</f>
        <v>-</v>
      </c>
      <c r="U27" s="176" t="str">
        <f>IF(O27="","-",IF($Q27&gt;0.57,6,IF($Q27&lt;0.09,1,HLOOKUP($Q27,Forinnstilling!$D$30:$I$31,2,TRUE))))</f>
        <v>-</v>
      </c>
      <c r="V27" s="176" t="str">
        <f>IF(O27="","-",IF($Q27&gt;0.32,"-",IF($Q27&lt;0.045,1,HLOOKUP($Q27,Forinnstilling!$D$33:$I$34,2,TRUE))))</f>
        <v>-</v>
      </c>
      <c r="W27" s="204"/>
      <c r="X27" s="204"/>
      <c r="Y27" s="204"/>
      <c r="Z27" s="204"/>
      <c r="AA27" s="27"/>
      <c r="AB27" s="27"/>
      <c r="AC27" s="27"/>
      <c r="AD27" s="27"/>
      <c r="AE27" s="27"/>
      <c r="AH27" s="27"/>
    </row>
    <row r="28" spans="1:34" s="1" customFormat="1" x14ac:dyDescent="0.25">
      <c r="A28" s="175">
        <v>2605</v>
      </c>
      <c r="B28" s="183">
        <f>'Plan og Line - Effekt'!J27</f>
        <v>1701.0650000000001</v>
      </c>
      <c r="C28" s="181">
        <f>'Plan og Line - Effekt'!J27/(4185*($H$4-$H$5))*3600</f>
        <v>146.32817204301077</v>
      </c>
      <c r="D28" s="182">
        <f>C28/SQRT(Data!$G$1)/100</f>
        <v>0.46273030950488808</v>
      </c>
      <c r="E28" s="181">
        <f>IF(D28&gt;0.75,8,IF(D28&lt;0.13,"-",HLOOKUP(D28,Forinnstilling!$D$23:$R$24,2,TRUE)))</f>
        <v>4.5</v>
      </c>
      <c r="F28" s="181" t="str">
        <f>IF(D28&gt;0.26,"-",IF(D28&lt;0.07,2,HLOOKUP(D28,Forinnstilling!$D$26:$R$27,2,TRUE)))</f>
        <v>-</v>
      </c>
      <c r="G28" s="187">
        <f>'Plan og Line - Effekt'!K27</f>
        <v>2529.4549999999995</v>
      </c>
      <c r="H28" s="181">
        <f>'Plan og Line - Effekt'!K27/(4185*($H$4-$H$5))*3600</f>
        <v>217.58752688172038</v>
      </c>
      <c r="I28" s="182">
        <f>H28/SQRT(Data!$G$1)/100</f>
        <v>0.68807217538935106</v>
      </c>
      <c r="J28" s="181">
        <f>IF(I28&gt;0.75,8,IF(I28&lt;0.13,"-",HLOOKUP(I28,Forinnstilling!$D$23:$R$24,2,TRUE)))</f>
        <v>7</v>
      </c>
      <c r="K28" s="181" t="str">
        <f>IF(I28&gt;0.26,"-",IF(I28&lt;0.07,2,HLOOKUP(I28,Forinnstilling!$D$26:$R$27,2,TRUE)))</f>
        <v>-</v>
      </c>
      <c r="L28" s="166"/>
      <c r="M28" s="289" t="s">
        <v>77</v>
      </c>
      <c r="N28" s="287"/>
      <c r="O28" s="290"/>
      <c r="P28" s="214" t="str">
        <f t="shared" si="0"/>
        <v>-</v>
      </c>
      <c r="Q28" s="215" t="str">
        <f>IF(O28="","-",P28/SQRT(Data!$G$1)/100)</f>
        <v>-</v>
      </c>
      <c r="R28" s="181" t="str">
        <f>IF(O28="","-",IF(Q28&gt;0.75,8,IF(Q28&lt;0.13,"-",HLOOKUP(Q28,Forinnstilling!$D$23:$R$24,2,TRUE))))</f>
        <v>-</v>
      </c>
      <c r="S28" s="181"/>
      <c r="T28" s="181" t="str">
        <f>IF(O28="","-",IF(Q28&gt;0.26,"-",IF(Q28&lt;0.07,2,HLOOKUP(Q28,Forinnstilling!$D$26:$R$27,2,TRUE))))</f>
        <v>-</v>
      </c>
      <c r="U28" s="180" t="str">
        <f>IF(O28="","-",IF($Q28&gt;0.57,6,IF($Q28&lt;0.09,1,HLOOKUP($Q28,Forinnstilling!$D$30:$I$31,2,TRUE))))</f>
        <v>-</v>
      </c>
      <c r="V28" s="180" t="str">
        <f>IF(O28="","-",IF($Q28&gt;0.32,"-",IF($Q28&lt;0.045,1,HLOOKUP($Q28,Forinnstilling!$D$33:$I$34,2,TRUE))))</f>
        <v>-</v>
      </c>
      <c r="W28" s="209"/>
      <c r="X28" s="209"/>
      <c r="Y28" s="209"/>
      <c r="Z28" s="209"/>
      <c r="AA28" s="27"/>
      <c r="AB28" s="27"/>
      <c r="AC28" s="27"/>
      <c r="AD28" s="27"/>
      <c r="AE28" s="27"/>
      <c r="AH28" s="27"/>
    </row>
    <row r="29" spans="1:34" s="1" customFormat="1" x14ac:dyDescent="0.25">
      <c r="A29" s="220">
        <v>3005</v>
      </c>
      <c r="B29" s="192">
        <f>'Plan og Line - Effekt'!J28</f>
        <v>1962.2650000000001</v>
      </c>
      <c r="C29" s="190">
        <f>'Plan og Line - Effekt'!J28/(4185*($H$4-$H$5))*3600</f>
        <v>168.79698924731184</v>
      </c>
      <c r="D29" s="191">
        <f>C29/SQRT(Data!$G$1)/100</f>
        <v>0.53378294820045635</v>
      </c>
      <c r="E29" s="190">
        <f>IF(D29&gt;0.75,8,IF(D29&lt;0.13,"-",HLOOKUP(D29,Forinnstilling!$D$23:$R$24,2,TRUE)))</f>
        <v>5.5</v>
      </c>
      <c r="F29" s="190" t="str">
        <f>IF(D29&gt;0.26,"-",IF(D29&lt;0.07,2,HLOOKUP(D29,Forinnstilling!$D$26:$R$27,2,TRUE)))</f>
        <v>-</v>
      </c>
      <c r="G29" s="193">
        <f>'Plan og Line - Effekt'!K28</f>
        <v>2917.8549999999996</v>
      </c>
      <c r="H29" s="190">
        <f>'Plan og Line - Effekt'!K28/(4185*($H$4-$H$5))*3600</f>
        <v>250.99827956989245</v>
      </c>
      <c r="I29" s="191">
        <f>H29/SQRT(Data!$G$1)/100</f>
        <v>0.79372625222456816</v>
      </c>
      <c r="J29" s="190">
        <f>IF(I29&gt;0.75,8,IF(I29&lt;0.13,"-",HLOOKUP(I29,Forinnstilling!$D$23:$R$24,2,TRUE)))</f>
        <v>8</v>
      </c>
      <c r="K29" s="190" t="str">
        <f>IF(I29&gt;0.26,"-",IF(I29&lt;0.07,2,HLOOKUP(I29,Forinnstilling!$D$26:$R$27,2,TRUE)))</f>
        <v>-</v>
      </c>
      <c r="L29" s="166"/>
      <c r="M29" s="291" t="s">
        <v>78</v>
      </c>
      <c r="N29" s="292"/>
      <c r="O29" s="293"/>
      <c r="P29" s="216" t="str">
        <f t="shared" si="0"/>
        <v>-</v>
      </c>
      <c r="Q29" s="217" t="str">
        <f>IF(O29="","-",P29/SQRT(Data!$G$1)/100)</f>
        <v>-</v>
      </c>
      <c r="R29" s="190" t="str">
        <f>IF(O29="","-",IF(Q29&gt;0.75,8,IF(Q29&lt;0.13,"-",HLOOKUP(Q29,Forinnstilling!$D$23:$R$24,2,TRUE))))</f>
        <v>-</v>
      </c>
      <c r="S29" s="190"/>
      <c r="T29" s="190" t="str">
        <f>IF(O29="","-",IF(Q29&gt;0.26,"-",IF(Q29&lt;0.07,2,HLOOKUP(Q29,Forinnstilling!$D$26:$R$27,2,TRUE))))</f>
        <v>-</v>
      </c>
      <c r="U29" s="189" t="str">
        <f>IF(O29="","-",IF($Q29&gt;0.57,6,IF($Q29&lt;0.09,1,HLOOKUP($Q29,Forinnstilling!$D$30:$I$31,2,TRUE))))</f>
        <v>-</v>
      </c>
      <c r="V29" s="189" t="str">
        <f>IF(O29="","-",IF($Q29&gt;0.32,"-",IF($Q29&lt;0.045,1,HLOOKUP($Q29,Forinnstilling!$D$33:$I$34,2,TRUE))))</f>
        <v>-</v>
      </c>
      <c r="W29" s="210"/>
      <c r="X29" s="210"/>
      <c r="Y29" s="210"/>
      <c r="Z29" s="210"/>
      <c r="AA29" s="27"/>
      <c r="AB29" s="27"/>
      <c r="AC29" s="27"/>
      <c r="AD29" s="27"/>
      <c r="AE29" s="27"/>
      <c r="AH29" s="27"/>
    </row>
    <row r="30" spans="1:34" s="1" customFormat="1" x14ac:dyDescent="0.25">
      <c r="A30" s="165"/>
      <c r="B30" s="166"/>
      <c r="C30" s="167"/>
      <c r="D30" s="168"/>
      <c r="E30" s="167"/>
      <c r="F30" s="167"/>
      <c r="G30" s="166"/>
      <c r="H30" s="167"/>
      <c r="I30" s="168"/>
      <c r="J30" s="167"/>
      <c r="K30" s="167"/>
      <c r="L30" s="166"/>
      <c r="M30" s="222" t="s">
        <v>97</v>
      </c>
      <c r="N30" s="168"/>
      <c r="O30" s="167"/>
      <c r="P30" s="167"/>
      <c r="Q30" s="166"/>
      <c r="R30" s="167"/>
      <c r="S30" s="168"/>
      <c r="T30" s="167"/>
      <c r="U30" s="167"/>
      <c r="V30" s="166"/>
      <c r="W30" s="167"/>
      <c r="X30" s="168"/>
      <c r="Y30" s="167"/>
      <c r="Z30" s="167"/>
      <c r="AA30" s="27"/>
      <c r="AB30" s="27"/>
      <c r="AC30" s="27"/>
      <c r="AD30" s="27"/>
      <c r="AE30" s="27"/>
      <c r="AH30" s="27"/>
    </row>
    <row r="31" spans="1:34" s="1" customFormat="1" x14ac:dyDescent="0.25">
      <c r="A31" s="165"/>
      <c r="B31" s="166"/>
      <c r="C31" s="167"/>
      <c r="D31" s="168"/>
      <c r="E31" s="167"/>
      <c r="F31" s="167"/>
      <c r="G31" s="166"/>
      <c r="H31" s="167"/>
      <c r="I31" s="168"/>
      <c r="J31" s="167"/>
      <c r="K31" s="167"/>
      <c r="L31" s="166"/>
      <c r="M31" s="222"/>
      <c r="N31" s="168"/>
      <c r="O31" s="167"/>
      <c r="P31" s="167"/>
      <c r="Q31" s="166"/>
      <c r="R31" s="167"/>
      <c r="S31" s="168"/>
      <c r="T31" s="167"/>
      <c r="U31" s="167"/>
      <c r="V31" s="166"/>
      <c r="W31" s="167"/>
      <c r="X31" s="168"/>
      <c r="Y31" s="167"/>
      <c r="Z31" s="167"/>
      <c r="AA31" s="27"/>
      <c r="AB31" s="27"/>
      <c r="AC31" s="27"/>
      <c r="AD31" s="27"/>
      <c r="AE31" s="27"/>
      <c r="AH31" s="27"/>
    </row>
    <row r="32" spans="1:34" s="1" customFormat="1" x14ac:dyDescent="0.25">
      <c r="A32" s="172" t="s">
        <v>22</v>
      </c>
      <c r="B32" s="330">
        <v>305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27"/>
      <c r="AB32" s="27"/>
      <c r="AC32" s="27"/>
      <c r="AD32" s="27"/>
      <c r="AE32" s="27"/>
      <c r="AF32" s="27"/>
      <c r="AG32" s="27"/>
      <c r="AH32" s="27"/>
    </row>
    <row r="33" spans="1:34" s="1" customFormat="1" x14ac:dyDescent="0.25">
      <c r="A33" s="173"/>
      <c r="B33" s="322" t="s">
        <v>27</v>
      </c>
      <c r="C33" s="322"/>
      <c r="D33" s="322"/>
      <c r="E33" s="322"/>
      <c r="F33" s="322"/>
      <c r="G33" s="321" t="s">
        <v>28</v>
      </c>
      <c r="H33" s="322"/>
      <c r="I33" s="322"/>
      <c r="J33" s="322"/>
      <c r="K33" s="322"/>
      <c r="L33" s="321">
        <v>12</v>
      </c>
      <c r="M33" s="322"/>
      <c r="N33" s="322"/>
      <c r="O33" s="322"/>
      <c r="P33" s="322"/>
      <c r="Q33" s="321">
        <v>22</v>
      </c>
      <c r="R33" s="322"/>
      <c r="S33" s="322"/>
      <c r="T33" s="322"/>
      <c r="U33" s="322"/>
      <c r="V33" s="323">
        <v>33</v>
      </c>
      <c r="W33" s="322"/>
      <c r="X33" s="322"/>
      <c r="Y33" s="322"/>
      <c r="Z33" s="322"/>
      <c r="AA33" s="27"/>
      <c r="AB33" s="27"/>
      <c r="AC33" s="27"/>
      <c r="AD33" s="27"/>
      <c r="AE33" s="27"/>
      <c r="AF33" s="27"/>
      <c r="AG33" s="27"/>
      <c r="AH33" s="27"/>
    </row>
    <row r="34" spans="1:34" s="1" customFormat="1" ht="22.5" x14ac:dyDescent="0.25">
      <c r="A34" s="163" t="s">
        <v>21</v>
      </c>
      <c r="B34" s="169" t="s">
        <v>23</v>
      </c>
      <c r="C34" s="169" t="s">
        <v>45</v>
      </c>
      <c r="D34" s="169" t="s">
        <v>55</v>
      </c>
      <c r="E34" s="169" t="s">
        <v>48</v>
      </c>
      <c r="F34" s="169" t="s">
        <v>51</v>
      </c>
      <c r="G34" s="174" t="s">
        <v>23</v>
      </c>
      <c r="H34" s="184" t="s">
        <v>45</v>
      </c>
      <c r="I34" s="184" t="s">
        <v>55</v>
      </c>
      <c r="J34" s="184" t="s">
        <v>48</v>
      </c>
      <c r="K34" s="169" t="s">
        <v>51</v>
      </c>
      <c r="L34" s="174" t="s">
        <v>23</v>
      </c>
      <c r="M34" s="184" t="s">
        <v>45</v>
      </c>
      <c r="N34" s="184" t="s">
        <v>55</v>
      </c>
      <c r="O34" s="184" t="s">
        <v>48</v>
      </c>
      <c r="P34" s="169" t="s">
        <v>51</v>
      </c>
      <c r="Q34" s="174" t="s">
        <v>23</v>
      </c>
      <c r="R34" s="184" t="s">
        <v>45</v>
      </c>
      <c r="S34" s="184" t="s">
        <v>55</v>
      </c>
      <c r="T34" s="184" t="s">
        <v>48</v>
      </c>
      <c r="U34" s="169" t="s">
        <v>51</v>
      </c>
      <c r="V34" s="185" t="s">
        <v>23</v>
      </c>
      <c r="W34" s="184" t="s">
        <v>45</v>
      </c>
      <c r="X34" s="184" t="s">
        <v>55</v>
      </c>
      <c r="Y34" s="184" t="s">
        <v>48</v>
      </c>
      <c r="Z34" s="169" t="s">
        <v>51</v>
      </c>
      <c r="AA34" s="27"/>
      <c r="AB34" s="27"/>
      <c r="AC34" s="27"/>
      <c r="AD34" s="27"/>
      <c r="AE34" s="27"/>
      <c r="AF34" s="27"/>
      <c r="AG34" s="27"/>
      <c r="AH34" s="27"/>
    </row>
    <row r="35" spans="1:34" s="1" customFormat="1" x14ac:dyDescent="0.25">
      <c r="A35" s="175">
        <v>405</v>
      </c>
      <c r="B35" s="176">
        <f>'Plan og Line - Effekt'!L12</f>
        <v>116.63999999999997</v>
      </c>
      <c r="C35" s="177">
        <f>'Plan og Line - Effekt'!L12/(4185*($H$4-$H$5))*3600</f>
        <v>10.033548387096772</v>
      </c>
      <c r="D35" s="178">
        <f>C35/SQRT(Data!$G$1)/100</f>
        <v>3.17288659167346E-2</v>
      </c>
      <c r="E35" s="177" t="str">
        <f>IF(D35&gt;0.75,8,IF(D35&lt;0.13,"-",HLOOKUP(D35,Forinnstilling!$D$23:$R$24,2,TRUE)))</f>
        <v>-</v>
      </c>
      <c r="F35" s="177">
        <f>IF(D35&gt;0.26,"-",IF(D35&lt;0.07,2,HLOOKUP(D35,Forinnstilling!$D$26:$R$27,2,TRUE)))</f>
        <v>2</v>
      </c>
      <c r="G35" s="179">
        <f>'Plan og Line - Effekt'!M12</f>
        <v>197.23499999999999</v>
      </c>
      <c r="H35" s="177">
        <f>'Plan og Line - Effekt'!M12/(4185*($H$4-$H$5))*3600</f>
        <v>16.966451612903224</v>
      </c>
      <c r="I35" s="178">
        <f>H35/SQRT(Data!$G$1)/100</f>
        <v>5.3652630907811624E-2</v>
      </c>
      <c r="J35" s="177" t="str">
        <f>IF(I35&gt;0.75,8,IF(I35&lt;0.13,"-",HLOOKUP(I35,Forinnstilling!$D$23:$R$24,2,TRUE)))</f>
        <v>-</v>
      </c>
      <c r="K35" s="177">
        <f>IF(I35&gt;0.26,"-",IF(I35&lt;0.07,2,HLOOKUP(I35,Forinnstilling!$D$26:$R$27,2,TRUE)))</f>
        <v>2</v>
      </c>
      <c r="L35" s="179">
        <f>'Plan og Line - Effekt'!N12</f>
        <v>266.08499999999998</v>
      </c>
      <c r="M35" s="177">
        <f>'Plan og Line - Effekt'!N12/(4185*($H$4-$H$5))*3600</f>
        <v>22.889032258064514</v>
      </c>
      <c r="N35" s="178">
        <f>M35/SQRT(Data!$G$1)/100</f>
        <v>7.2381475372550796E-2</v>
      </c>
      <c r="O35" s="177" t="str">
        <f>IF(N35&gt;0.75,8,IF(N35&lt;0.13,"-",HLOOKUP(N35,Forinnstilling!$D$23:$R$24,2,TRUE)))</f>
        <v>-</v>
      </c>
      <c r="P35" s="177">
        <f>IF(N35&gt;0.26,"-",IF(N35&lt;0.07,2,HLOOKUP(N35,Forinnstilling!$D$26:$R$27,2,TRUE)))</f>
        <v>2.5</v>
      </c>
      <c r="Q35" s="179">
        <f>'Plan og Line - Effekt'!O12</f>
        <v>365.30999999999995</v>
      </c>
      <c r="R35" s="177">
        <f>'Plan og Line - Effekt'!O12/(4185*($H$4-$H$5))*3600</f>
        <v>31.424516129032256</v>
      </c>
      <c r="S35" s="178">
        <f>R35/SQRT(Data!$G$1)/100</f>
        <v>9.9373045336439619E-2</v>
      </c>
      <c r="T35" s="177" t="str">
        <f>IF(S35&gt;0.75,8,IF(S35&lt;0.13,"-",HLOOKUP(S35,Forinnstilling!$D$23:$R$24,2,TRUE)))</f>
        <v>-</v>
      </c>
      <c r="U35" s="177">
        <f>IF(S35&gt;0.26,"-",IF(S35&lt;0.07,2,HLOOKUP(S35,Forinnstilling!$D$26:$R$27,2,TRUE)))</f>
        <v>4</v>
      </c>
      <c r="V35" s="186">
        <f>'Plan og Line - Effekt'!P12</f>
        <v>508.68</v>
      </c>
      <c r="W35" s="177">
        <f>'Plan og Line - Effekt'!P12/(4185*($H$4-$H$5))*3600</f>
        <v>43.75741935483871</v>
      </c>
      <c r="X35" s="178">
        <f>W35/SQRT(Data!$G$1)/100</f>
        <v>0.13837310969242592</v>
      </c>
      <c r="Y35" s="177">
        <f>IF(X35&gt;0.75,8,IF(X35&lt;0.13,"-",HLOOKUP(X35,Forinnstilling!$D$23:$R$24,2,TRUE)))</f>
        <v>1</v>
      </c>
      <c r="Z35" s="177">
        <f>IF(X35&gt;0.26,"-",IF(X35&lt;0.07,2,HLOOKUP(X35,Forinnstilling!$D$26:$R$27,2,TRUE)))</f>
        <v>5.5</v>
      </c>
      <c r="AA35" s="27"/>
      <c r="AB35" s="27"/>
      <c r="AC35" s="27"/>
      <c r="AD35" s="27"/>
      <c r="AE35" s="27"/>
      <c r="AF35" s="27"/>
      <c r="AG35" s="27"/>
      <c r="AH35" s="27"/>
    </row>
    <row r="36" spans="1:34" s="1" customFormat="1" x14ac:dyDescent="0.25">
      <c r="A36" s="175">
        <v>505</v>
      </c>
      <c r="B36" s="180">
        <f>'Plan og Line - Effekt'!L13</f>
        <v>145.43999999999997</v>
      </c>
      <c r="C36" s="181">
        <f>'Plan og Line - Effekt'!L13/(4185*($H$4-$H$5))*3600</f>
        <v>12.510967741935481</v>
      </c>
      <c r="D36" s="178">
        <f>C36/SQRT(Data!$G$1)/100</f>
        <v>3.9563153797409802E-2</v>
      </c>
      <c r="E36" s="181" t="str">
        <f>IF(D36&gt;0.75,8,IF(D36&lt;0.13,"-",HLOOKUP(D36,Forinnstilling!$D$23:$R$24,2,TRUE)))</f>
        <v>-</v>
      </c>
      <c r="F36" s="181">
        <f>IF(D36&gt;0.26,"-",IF(D36&lt;0.07,2,HLOOKUP(D36,Forinnstilling!$D$26:$R$27,2,TRUE)))</f>
        <v>2</v>
      </c>
      <c r="G36" s="183">
        <f>'Plan og Line - Effekt'!M13</f>
        <v>245.93499999999997</v>
      </c>
      <c r="H36" s="181">
        <f>'Plan og Line - Effekt'!M13/(4185*($H$4-$H$5))*3600</f>
        <v>21.15569892473118</v>
      </c>
      <c r="I36" s="178">
        <f>H36/SQRT(Data!$G$1)/100</f>
        <v>6.6900194094925605E-2</v>
      </c>
      <c r="J36" s="181" t="str">
        <f>IF(I36&gt;0.75,8,IF(I36&lt;0.13,"-",HLOOKUP(I36,Forinnstilling!$D$23:$R$24,2,TRUE)))</f>
        <v>-</v>
      </c>
      <c r="K36" s="181">
        <f>IF(I36&gt;0.26,"-",IF(I36&lt;0.07,2,HLOOKUP(I36,Forinnstilling!$D$26:$R$27,2,TRUE)))</f>
        <v>2</v>
      </c>
      <c r="L36" s="183">
        <f>'Plan og Line - Effekt'!N13</f>
        <v>331.78499999999997</v>
      </c>
      <c r="M36" s="181">
        <f>'Plan og Line - Effekt'!N13/(4185*($H$4-$H$5))*3600</f>
        <v>28.540645161290318</v>
      </c>
      <c r="N36" s="178">
        <f>M36/SQRT(Data!$G$1)/100</f>
        <v>9.0253444600341126E-2</v>
      </c>
      <c r="O36" s="181" t="str">
        <f>IF(N36&gt;0.75,8,IF(N36&lt;0.13,"-",HLOOKUP(N36,Forinnstilling!$D$23:$R$24,2,TRUE)))</f>
        <v>-</v>
      </c>
      <c r="P36" s="181">
        <f>IF(N36&gt;0.26,"-",IF(N36&lt;0.07,2,HLOOKUP(N36,Forinnstilling!$D$26:$R$27,2,TRUE)))</f>
        <v>4</v>
      </c>
      <c r="Q36" s="183">
        <f>'Plan og Line - Effekt'!O13</f>
        <v>455.50999999999993</v>
      </c>
      <c r="R36" s="181">
        <f>'Plan og Line - Effekt'!O13/(4185*($H$4-$H$5))*3600</f>
        <v>39.183655913978491</v>
      </c>
      <c r="S36" s="178">
        <f>R36/SQRT(Data!$G$1)/100</f>
        <v>0.12390959974049878</v>
      </c>
      <c r="T36" s="181" t="str">
        <f>IF(S36&gt;0.75,8,IF(S36&lt;0.13,"-",HLOOKUP(S36,Forinnstilling!$D$23:$R$24,2,TRUE)))</f>
        <v>-</v>
      </c>
      <c r="U36" s="181">
        <f>IF(S36&gt;0.26,"-",IF(S36&lt;0.07,2,HLOOKUP(S36,Forinnstilling!$D$26:$R$27,2,TRUE)))</f>
        <v>5</v>
      </c>
      <c r="V36" s="187">
        <f>'Plan og Line - Effekt'!P13</f>
        <v>634.28</v>
      </c>
      <c r="W36" s="181">
        <f>'Plan og Line - Effekt'!P13/(4185*($H$4-$H$5))*3600</f>
        <v>54.56172043010752</v>
      </c>
      <c r="X36" s="178">
        <f>W36/SQRT(Data!$G$1)/100</f>
        <v>0.17253930961648167</v>
      </c>
      <c r="Y36" s="181">
        <f>IF(X36&gt;0.75,8,IF(X36&lt;0.13,"-",HLOOKUP(X36,Forinnstilling!$D$23:$R$24,2,TRUE)))</f>
        <v>1</v>
      </c>
      <c r="Z36" s="181">
        <f>IF(X36&gt;0.26,"-",IF(X36&lt;0.07,2,HLOOKUP(X36,Forinnstilling!$D$26:$R$27,2,TRUE)))</f>
        <v>6.5</v>
      </c>
      <c r="AA36" s="27"/>
      <c r="AB36" s="27"/>
      <c r="AC36" s="27"/>
      <c r="AD36" s="27"/>
      <c r="AE36" s="27"/>
      <c r="AF36" s="27"/>
      <c r="AG36" s="27"/>
      <c r="AH36" s="27"/>
    </row>
    <row r="37" spans="1:34" s="1" customFormat="1" x14ac:dyDescent="0.25">
      <c r="A37" s="175">
        <v>605</v>
      </c>
      <c r="B37" s="176">
        <f>'Plan og Line - Effekt'!L14</f>
        <v>174.23999999999995</v>
      </c>
      <c r="C37" s="177">
        <f>'Plan og Line - Effekt'!L14/(4185*($H$4-$H$5))*3600</f>
        <v>14.98838709677419</v>
      </c>
      <c r="D37" s="178">
        <f>C37/SQRT(Data!$G$1)/100</f>
        <v>4.739744167808501E-2</v>
      </c>
      <c r="E37" s="177" t="str">
        <f>IF(D37&gt;0.75,8,IF(D37&lt;0.13,"-",HLOOKUP(D37,Forinnstilling!$D$23:$R$24,2,TRUE)))</f>
        <v>-</v>
      </c>
      <c r="F37" s="177">
        <f>IF(D37&gt;0.26,"-",IF(D37&lt;0.07,2,HLOOKUP(D37,Forinnstilling!$D$26:$R$27,2,TRUE)))</f>
        <v>2</v>
      </c>
      <c r="G37" s="179">
        <f>'Plan og Line - Effekt'!M14</f>
        <v>294.63499999999993</v>
      </c>
      <c r="H37" s="177">
        <f>'Plan og Line - Effekt'!M14/(4185*($H$4-$H$5))*3600</f>
        <v>25.344946236559132</v>
      </c>
      <c r="I37" s="178">
        <f>H37/SQRT(Data!$G$1)/100</f>
        <v>8.0147757282039572E-2</v>
      </c>
      <c r="J37" s="177" t="str">
        <f>IF(I37&gt;0.75,8,IF(I37&lt;0.13,"-",HLOOKUP(I37,Forinnstilling!$D$23:$R$24,2,TRUE)))</f>
        <v>-</v>
      </c>
      <c r="K37" s="177">
        <f>IF(I37&gt;0.26,"-",IF(I37&lt;0.07,2,HLOOKUP(I37,Forinnstilling!$D$26:$R$27,2,TRUE)))</f>
        <v>3.5</v>
      </c>
      <c r="L37" s="179">
        <f>'Plan og Line - Effekt'!N14</f>
        <v>397.48499999999996</v>
      </c>
      <c r="M37" s="177">
        <f>'Plan og Line - Effekt'!N14/(4185*($H$4-$H$5))*3600</f>
        <v>34.192258064516125</v>
      </c>
      <c r="N37" s="178">
        <f>M37/SQRT(Data!$G$1)/100</f>
        <v>0.10812541382813144</v>
      </c>
      <c r="O37" s="177" t="str">
        <f>IF(N37&gt;0.75,8,IF(N37&lt;0.13,"-",HLOOKUP(N37,Forinnstilling!$D$23:$R$24,2,TRUE)))</f>
        <v>-</v>
      </c>
      <c r="P37" s="177">
        <f>IF(N37&gt;0.26,"-",IF(N37&lt;0.07,2,HLOOKUP(N37,Forinnstilling!$D$26:$R$27,2,TRUE)))</f>
        <v>4.5</v>
      </c>
      <c r="Q37" s="179">
        <f>'Plan og Line - Effekt'!O14</f>
        <v>545.70999999999992</v>
      </c>
      <c r="R37" s="177">
        <f>'Plan og Line - Effekt'!O14/(4185*($H$4-$H$5))*3600</f>
        <v>46.942795698924719</v>
      </c>
      <c r="S37" s="178">
        <f>R37/SQRT(Data!$G$1)/100</f>
        <v>0.14844615414455792</v>
      </c>
      <c r="T37" s="177">
        <f>IF(S37&gt;0.75,8,IF(S37&lt;0.13,"-",HLOOKUP(S37,Forinnstilling!$D$23:$R$24,2,TRUE)))</f>
        <v>1</v>
      </c>
      <c r="U37" s="177">
        <f>IF(S37&gt;0.26,"-",IF(S37&lt;0.07,2,HLOOKUP(S37,Forinnstilling!$D$26:$R$27,2,TRUE)))</f>
        <v>5.5</v>
      </c>
      <c r="V37" s="186">
        <f>'Plan og Line - Effekt'!P14</f>
        <v>759.88</v>
      </c>
      <c r="W37" s="177">
        <f>'Plan og Line - Effekt'!P14/(4185*($H$4-$H$5))*3600</f>
        <v>65.366021505376352</v>
      </c>
      <c r="X37" s="178">
        <f>W37/SQRT(Data!$G$1)/100</f>
        <v>0.20670550954053749</v>
      </c>
      <c r="Y37" s="177">
        <f>IF(X37&gt;0.75,8,IF(X37&lt;0.13,"-",HLOOKUP(X37,Forinnstilling!$D$23:$R$24,2,TRUE)))</f>
        <v>1.5</v>
      </c>
      <c r="Z37" s="177">
        <f>IF(X37&gt;0.26,"-",IF(X37&lt;0.07,2,HLOOKUP(X37,Forinnstilling!$D$26:$R$27,2,TRUE)))</f>
        <v>7</v>
      </c>
      <c r="AA37" s="27"/>
      <c r="AB37" s="27"/>
      <c r="AC37" s="27"/>
      <c r="AD37" s="27"/>
      <c r="AE37" s="27"/>
      <c r="AF37" s="27"/>
      <c r="AG37" s="27"/>
      <c r="AH37" s="27"/>
    </row>
    <row r="38" spans="1:34" s="1" customFormat="1" x14ac:dyDescent="0.25">
      <c r="A38" s="175">
        <v>705</v>
      </c>
      <c r="B38" s="180">
        <f>'Plan og Line - Effekt'!L15</f>
        <v>203.03999999999994</v>
      </c>
      <c r="C38" s="181">
        <f>'Plan og Line - Effekt'!L15/(4185*($H$4-$H$5))*3600</f>
        <v>17.465806451612899</v>
      </c>
      <c r="D38" s="182">
        <f>C38/SQRT(Data!$G$1)/100</f>
        <v>5.5231729558760219E-2</v>
      </c>
      <c r="E38" s="181" t="str">
        <f>IF(D38&gt;0.75,8,IF(D38&lt;0.13,"-",HLOOKUP(D38,Forinnstilling!$D$23:$R$24,2,TRUE)))</f>
        <v>-</v>
      </c>
      <c r="F38" s="181">
        <f>IF(D38&gt;0.26,"-",IF(D38&lt;0.07,2,HLOOKUP(D38,Forinnstilling!$D$26:$R$27,2,TRUE)))</f>
        <v>2</v>
      </c>
      <c r="G38" s="183">
        <f>'Plan og Line - Effekt'!M15</f>
        <v>343.33499999999998</v>
      </c>
      <c r="H38" s="181">
        <f>'Plan og Line - Effekt'!M15/(4185*($H$4-$H$5))*3600</f>
        <v>29.534193548387094</v>
      </c>
      <c r="I38" s="182">
        <f>H38/SQRT(Data!$G$1)/100</f>
        <v>9.3395320469153567E-2</v>
      </c>
      <c r="J38" s="181" t="str">
        <f>IF(I38&gt;0.75,8,IF(I38&lt;0.13,"-",HLOOKUP(I38,Forinnstilling!$D$23:$R$24,2,TRUE)))</f>
        <v>-</v>
      </c>
      <c r="K38" s="181">
        <f>IF(I38&gt;0.26,"-",IF(I38&lt;0.07,2,HLOOKUP(I38,Forinnstilling!$D$26:$R$27,2,TRUE)))</f>
        <v>4</v>
      </c>
      <c r="L38" s="183">
        <f>'Plan og Line - Effekt'!N15</f>
        <v>463.18499999999995</v>
      </c>
      <c r="M38" s="181">
        <f>'Plan og Line - Effekt'!N15/(4185*($H$4-$H$5))*3600</f>
        <v>39.843870967741928</v>
      </c>
      <c r="N38" s="182">
        <f>M38/SQRT(Data!$G$1)/100</f>
        <v>0.12599738305592176</v>
      </c>
      <c r="O38" s="181" t="str">
        <f>IF(N38&gt;0.75,8,IF(N38&lt;0.13,"-",HLOOKUP(N38,Forinnstilling!$D$23:$R$24,2,TRUE)))</f>
        <v>-</v>
      </c>
      <c r="P38" s="181">
        <f>IF(N38&gt;0.26,"-",IF(N38&lt;0.07,2,HLOOKUP(N38,Forinnstilling!$D$26:$R$27,2,TRUE)))</f>
        <v>5</v>
      </c>
      <c r="Q38" s="183">
        <f>'Plan og Line - Effekt'!O15</f>
        <v>635.91</v>
      </c>
      <c r="R38" s="181">
        <f>'Plan og Line - Effekt'!O15/(4185*($H$4-$H$5))*3600</f>
        <v>54.701935483870969</v>
      </c>
      <c r="S38" s="182">
        <f>R38/SQRT(Data!$G$1)/100</f>
        <v>0.17298270854861714</v>
      </c>
      <c r="T38" s="181">
        <f>IF(S38&gt;0.75,8,IF(S38&lt;0.13,"-",HLOOKUP(S38,Forinnstilling!$D$23:$R$24,2,TRUE)))</f>
        <v>1</v>
      </c>
      <c r="U38" s="181">
        <f>IF(S38&gt;0.26,"-",IF(S38&lt;0.07,2,HLOOKUP(S38,Forinnstilling!$D$26:$R$27,2,TRUE)))</f>
        <v>6.5</v>
      </c>
      <c r="V38" s="187">
        <f>'Plan og Line - Effekt'!P15</f>
        <v>885.48</v>
      </c>
      <c r="W38" s="181">
        <f>'Plan og Line - Effekt'!P15/(4185*($H$4-$H$5))*3600</f>
        <v>76.170322580645163</v>
      </c>
      <c r="X38" s="182">
        <f>W38/SQRT(Data!$G$1)/100</f>
        <v>0.24087170946459324</v>
      </c>
      <c r="Y38" s="181">
        <f>IF(X38&gt;0.75,8,IF(X38&lt;0.13,"-",HLOOKUP(X38,Forinnstilling!$D$23:$R$24,2,TRUE)))</f>
        <v>2</v>
      </c>
      <c r="Z38" s="181">
        <f>IF(X38&gt;0.26,"-",IF(X38&lt;0.07,2,HLOOKUP(X38,Forinnstilling!$D$26:$R$27,2,TRUE)))</f>
        <v>7.5</v>
      </c>
      <c r="AA38" s="27"/>
      <c r="AB38" s="27"/>
      <c r="AC38" s="27"/>
      <c r="AD38" s="27"/>
      <c r="AE38" s="27"/>
      <c r="AF38" s="27"/>
      <c r="AG38" s="27"/>
      <c r="AH38" s="27"/>
    </row>
    <row r="39" spans="1:34" s="1" customFormat="1" x14ac:dyDescent="0.25">
      <c r="A39" s="175">
        <v>805</v>
      </c>
      <c r="B39" s="176">
        <f>'Plan og Line - Effekt'!L16</f>
        <v>231.83999999999995</v>
      </c>
      <c r="C39" s="177">
        <f>'Plan og Line - Effekt'!L16/(4185*($H$4-$H$5))*3600</f>
        <v>19.943225806451608</v>
      </c>
      <c r="D39" s="178">
        <f>C39/SQRT(Data!$G$1)/100</f>
        <v>6.3066017439435434E-2</v>
      </c>
      <c r="E39" s="177" t="str">
        <f>IF(D39&gt;0.75,8,IF(D39&lt;0.13,"-",HLOOKUP(D39,Forinnstilling!$D$23:$R$24,2,TRUE)))</f>
        <v>-</v>
      </c>
      <c r="F39" s="177">
        <f>IF(D39&gt;0.26,"-",IF(D39&lt;0.07,2,HLOOKUP(D39,Forinnstilling!$D$26:$R$27,2,TRUE)))</f>
        <v>2</v>
      </c>
      <c r="G39" s="179">
        <f>'Plan og Line - Effekt'!M16</f>
        <v>392.03499999999997</v>
      </c>
      <c r="H39" s="177">
        <f>'Plan og Line - Effekt'!M16/(4185*($H$4-$H$5))*3600</f>
        <v>33.723440860215049</v>
      </c>
      <c r="I39" s="178">
        <f>H39/SQRT(Data!$G$1)/100</f>
        <v>0.10664288365626756</v>
      </c>
      <c r="J39" s="177" t="str">
        <f>IF(I39&gt;0.75,8,IF(I39&lt;0.13,"-",HLOOKUP(I39,Forinnstilling!$D$23:$R$24,2,TRUE)))</f>
        <v>-</v>
      </c>
      <c r="K39" s="177">
        <f>IF(I39&gt;0.26,"-",IF(I39&lt;0.07,2,HLOOKUP(I39,Forinnstilling!$D$26:$R$27,2,TRUE)))</f>
        <v>4.5</v>
      </c>
      <c r="L39" s="179">
        <f>'Plan og Line - Effekt'!N16</f>
        <v>528.88499999999988</v>
      </c>
      <c r="M39" s="177">
        <f>'Plan og Line - Effekt'!N16/(4185*($H$4-$H$5))*3600</f>
        <v>45.495483870967732</v>
      </c>
      <c r="N39" s="178">
        <f>M39/SQRT(Data!$G$1)/100</f>
        <v>0.14386935228371209</v>
      </c>
      <c r="O39" s="177">
        <f>IF(N39&gt;0.75,8,IF(N39&lt;0.13,"-",HLOOKUP(N39,Forinnstilling!$D$23:$R$24,2,TRUE)))</f>
        <v>1</v>
      </c>
      <c r="P39" s="177">
        <f>IF(N39&gt;0.26,"-",IF(N39&lt;0.07,2,HLOOKUP(N39,Forinnstilling!$D$26:$R$27,2,TRUE)))</f>
        <v>5.5</v>
      </c>
      <c r="Q39" s="179">
        <f>'Plan og Line - Effekt'!O16</f>
        <v>726.1099999999999</v>
      </c>
      <c r="R39" s="177">
        <f>'Plan og Line - Effekt'!O16/(4185*($H$4-$H$5))*3600</f>
        <v>62.461075268817204</v>
      </c>
      <c r="S39" s="178">
        <f>R39/SQRT(Data!$G$1)/100</f>
        <v>0.19751926295267627</v>
      </c>
      <c r="T39" s="177">
        <f>IF(S39&gt;0.75,8,IF(S39&lt;0.13,"-",HLOOKUP(S39,Forinnstilling!$D$23:$R$24,2,TRUE)))</f>
        <v>1.5</v>
      </c>
      <c r="U39" s="177">
        <f>IF(S39&gt;0.26,"-",IF(S39&lt;0.07,2,HLOOKUP(S39,Forinnstilling!$D$26:$R$27,2,TRUE)))</f>
        <v>7</v>
      </c>
      <c r="V39" s="186">
        <f>'Plan og Line - Effekt'!P16</f>
        <v>1011.08</v>
      </c>
      <c r="W39" s="177">
        <f>'Plan og Line - Effekt'!P16/(4185*($H$4-$H$5))*3600</f>
        <v>86.974623655913973</v>
      </c>
      <c r="X39" s="178">
        <f>W39/SQRT(Data!$G$1)/100</f>
        <v>0.27503790938864897</v>
      </c>
      <c r="Y39" s="177">
        <f>IF(X39&gt;0.75,8,IF(X39&lt;0.13,"-",HLOOKUP(X39,Forinnstilling!$D$23:$R$24,2,TRUE)))</f>
        <v>2.5</v>
      </c>
      <c r="Z39" s="177" t="str">
        <f>IF(X39&gt;0.26,"-",IF(X39&lt;0.07,2,HLOOKUP(X39,Forinnstilling!$D$26:$R$27,2,TRUE)))</f>
        <v>-</v>
      </c>
      <c r="AA39" s="27"/>
      <c r="AB39" s="27"/>
      <c r="AC39" s="27"/>
      <c r="AD39" s="27"/>
      <c r="AE39" s="27"/>
      <c r="AF39" s="27"/>
      <c r="AG39" s="27"/>
      <c r="AH39" s="27"/>
    </row>
    <row r="40" spans="1:34" s="1" customFormat="1" x14ac:dyDescent="0.25">
      <c r="A40" s="175">
        <v>905</v>
      </c>
      <c r="B40" s="180">
        <f>'Plan og Line - Effekt'!L17</f>
        <v>260.63999999999993</v>
      </c>
      <c r="C40" s="181">
        <f>'Plan og Line - Effekt'!L17/(4185*($H$4-$H$5))*3600</f>
        <v>22.420645161290317</v>
      </c>
      <c r="D40" s="182">
        <f>C40/SQRT(Data!$G$1)/100</f>
        <v>7.0900305320110629E-2</v>
      </c>
      <c r="E40" s="181" t="str">
        <f>IF(D40&gt;0.75,8,IF(D40&lt;0.13,"-",HLOOKUP(D40,Forinnstilling!$D$23:$R$24,2,TRUE)))</f>
        <v>-</v>
      </c>
      <c r="F40" s="181">
        <f>IF(D40&gt;0.26,"-",IF(D40&lt;0.07,2,HLOOKUP(D40,Forinnstilling!$D$26:$R$27,2,TRUE)))</f>
        <v>2.5</v>
      </c>
      <c r="G40" s="183">
        <f>'Plan og Line - Effekt'!M17</f>
        <v>440.73499999999996</v>
      </c>
      <c r="H40" s="181">
        <f>'Plan og Line - Effekt'!M17/(4185*($H$4-$H$5))*3600</f>
        <v>37.912688172043005</v>
      </c>
      <c r="I40" s="182">
        <f>H40/SQRT(Data!$G$1)/100</f>
        <v>0.11989044684338154</v>
      </c>
      <c r="J40" s="181" t="str">
        <f>IF(I40&gt;0.75,8,IF(I40&lt;0.13,"-",HLOOKUP(I40,Forinnstilling!$D$23:$R$24,2,TRUE)))</f>
        <v>-</v>
      </c>
      <c r="K40" s="181">
        <f>IF(I40&gt;0.26,"-",IF(I40&lt;0.07,2,HLOOKUP(I40,Forinnstilling!$D$26:$R$27,2,TRUE)))</f>
        <v>5</v>
      </c>
      <c r="L40" s="183">
        <f>'Plan og Line - Effekt'!N17</f>
        <v>594.58499999999992</v>
      </c>
      <c r="M40" s="181">
        <f>'Plan og Line - Effekt'!N17/(4185*($H$4-$H$5))*3600</f>
        <v>51.147096774193535</v>
      </c>
      <c r="N40" s="182">
        <f>M40/SQRT(Data!$G$1)/100</f>
        <v>0.16174132151150239</v>
      </c>
      <c r="O40" s="181">
        <f>IF(N40&gt;0.75,8,IF(N40&lt;0.13,"-",HLOOKUP(N40,Forinnstilling!$D$23:$R$24,2,TRUE)))</f>
        <v>1</v>
      </c>
      <c r="P40" s="181">
        <f>IF(N40&gt;0.26,"-",IF(N40&lt;0.07,2,HLOOKUP(N40,Forinnstilling!$D$26:$R$27,2,TRUE)))</f>
        <v>6</v>
      </c>
      <c r="Q40" s="183">
        <f>'Plan og Line - Effekt'!O17</f>
        <v>816.31</v>
      </c>
      <c r="R40" s="181">
        <f>'Plan og Line - Effekt'!O17/(4185*($H$4-$H$5))*3600</f>
        <v>70.22021505376344</v>
      </c>
      <c r="S40" s="182">
        <f>R40/SQRT(Data!$G$1)/100</f>
        <v>0.22205581735673544</v>
      </c>
      <c r="T40" s="181">
        <f>IF(S40&gt;0.75,8,IF(S40&lt;0.13,"-",HLOOKUP(S40,Forinnstilling!$D$23:$R$24,2,TRUE)))</f>
        <v>2</v>
      </c>
      <c r="U40" s="181">
        <f>IF(S40&gt;0.26,"-",IF(S40&lt;0.07,2,HLOOKUP(S40,Forinnstilling!$D$26:$R$27,2,TRUE)))</f>
        <v>7.5</v>
      </c>
      <c r="V40" s="187">
        <f>'Plan og Line - Effekt'!P17</f>
        <v>1136.68</v>
      </c>
      <c r="W40" s="181">
        <f>'Plan og Line - Effekt'!P17/(4185*($H$4-$H$5))*3600</f>
        <v>97.778924731182798</v>
      </c>
      <c r="X40" s="182">
        <f>W40/SQRT(Data!$G$1)/100</f>
        <v>0.30920410931270481</v>
      </c>
      <c r="Y40" s="181">
        <f>IF(X40&gt;0.75,8,IF(X40&lt;0.13,"-",HLOOKUP(X40,Forinnstilling!$D$23:$R$24,2,TRUE)))</f>
        <v>2.5</v>
      </c>
      <c r="Z40" s="181" t="str">
        <f>IF(X40&gt;0.26,"-",IF(X40&lt;0.07,2,HLOOKUP(X40,Forinnstilling!$D$26:$R$27,2,TRUE)))</f>
        <v>-</v>
      </c>
      <c r="AA40" s="27"/>
      <c r="AB40" s="27"/>
      <c r="AC40" s="27"/>
      <c r="AD40" s="27"/>
      <c r="AE40" s="27"/>
      <c r="AF40" s="27"/>
      <c r="AG40" s="27"/>
      <c r="AH40" s="27"/>
    </row>
    <row r="41" spans="1:34" s="1" customFormat="1" x14ac:dyDescent="0.25">
      <c r="A41" s="175">
        <v>1005</v>
      </c>
      <c r="B41" s="176">
        <f>'Plan og Line - Effekt'!L18</f>
        <v>289.43999999999994</v>
      </c>
      <c r="C41" s="177">
        <f>'Plan og Line - Effekt'!L18/(4185*($H$4-$H$5))*3600</f>
        <v>24.898064516129029</v>
      </c>
      <c r="D41" s="178">
        <f>C41/SQRT(Data!$G$1)/100</f>
        <v>7.8734593200785852E-2</v>
      </c>
      <c r="E41" s="177" t="str">
        <f>IF(D41&gt;0.75,8,IF(D41&lt;0.13,"-",HLOOKUP(D41,Forinnstilling!$D$23:$R$24,2,TRUE)))</f>
        <v>-</v>
      </c>
      <c r="F41" s="177">
        <f>IF(D41&gt;0.26,"-",IF(D41&lt;0.07,2,HLOOKUP(D41,Forinnstilling!$D$26:$R$27,2,TRUE)))</f>
        <v>2.5</v>
      </c>
      <c r="G41" s="179">
        <f>'Plan og Line - Effekt'!M18</f>
        <v>489.43499999999995</v>
      </c>
      <c r="H41" s="177">
        <f>'Plan og Line - Effekt'!M18/(4185*($H$4-$H$5))*3600</f>
        <v>42.10193548387096</v>
      </c>
      <c r="I41" s="178">
        <f>H41/SQRT(Data!$G$1)/100</f>
        <v>0.13313801003049552</v>
      </c>
      <c r="J41" s="177">
        <f>IF(I41&gt;0.75,8,IF(I41&lt;0.13,"-",HLOOKUP(I41,Forinnstilling!$D$23:$R$24,2,TRUE)))</f>
        <v>1</v>
      </c>
      <c r="K41" s="177">
        <f>IF(I41&gt;0.26,"-",IF(I41&lt;0.07,2,HLOOKUP(I41,Forinnstilling!$D$26:$R$27,2,TRUE)))</f>
        <v>5.5</v>
      </c>
      <c r="L41" s="179">
        <f>'Plan og Line - Effekt'!N18</f>
        <v>660.28499999999997</v>
      </c>
      <c r="M41" s="177">
        <f>'Plan og Line - Effekt'!N18/(4185*($H$4-$H$5))*3600</f>
        <v>56.798709677419346</v>
      </c>
      <c r="N41" s="178">
        <f>M41/SQRT(Data!$G$1)/100</f>
        <v>0.17961329073929272</v>
      </c>
      <c r="O41" s="177">
        <f>IF(N41&gt;0.75,8,IF(N41&lt;0.13,"-",HLOOKUP(N41,Forinnstilling!$D$23:$R$24,2,TRUE)))</f>
        <v>1</v>
      </c>
      <c r="P41" s="177">
        <f>IF(N41&gt;0.26,"-",IF(N41&lt;0.07,2,HLOOKUP(N41,Forinnstilling!$D$26:$R$27,2,TRUE)))</f>
        <v>6.5</v>
      </c>
      <c r="Q41" s="179">
        <f>'Plan og Line - Effekt'!O18</f>
        <v>906.50999999999988</v>
      </c>
      <c r="R41" s="177">
        <f>'Plan og Line - Effekt'!O18/(4185*($H$4-$H$5))*3600</f>
        <v>77.979354838709668</v>
      </c>
      <c r="S41" s="178">
        <f>R41/SQRT(Data!$G$1)/100</f>
        <v>0.24659237176079457</v>
      </c>
      <c r="T41" s="177">
        <f>IF(S41&gt;0.75,8,IF(S41&lt;0.13,"-",HLOOKUP(S41,Forinnstilling!$D$23:$R$24,2,TRUE)))</f>
        <v>2</v>
      </c>
      <c r="U41" s="177">
        <f>IF(S41&gt;0.26,"-",IF(S41&lt;0.07,2,HLOOKUP(S41,Forinnstilling!$D$26:$R$27,2,TRUE)))</f>
        <v>7.5</v>
      </c>
      <c r="V41" s="186">
        <f>'Plan og Line - Effekt'!P18</f>
        <v>1262.28</v>
      </c>
      <c r="W41" s="177">
        <f>'Plan og Line - Effekt'!P18/(4185*($H$4-$H$5))*3600</f>
        <v>108.58322580645161</v>
      </c>
      <c r="X41" s="178">
        <f>W41/SQRT(Data!$G$1)/100</f>
        <v>0.34337030923676054</v>
      </c>
      <c r="Y41" s="177">
        <f>IF(X41&gt;0.75,8,IF(X41&lt;0.13,"-",HLOOKUP(X41,Forinnstilling!$D$23:$R$24,2,TRUE)))</f>
        <v>3</v>
      </c>
      <c r="Z41" s="177" t="str">
        <f>IF(X41&gt;0.26,"-",IF(X41&lt;0.07,2,HLOOKUP(X41,Forinnstilling!$D$26:$R$27,2,TRUE)))</f>
        <v>-</v>
      </c>
      <c r="AA41" s="27"/>
      <c r="AB41" s="27"/>
      <c r="AC41" s="27"/>
      <c r="AD41" s="27"/>
      <c r="AE41" s="27"/>
      <c r="AF41" s="27"/>
      <c r="AG41" s="27"/>
      <c r="AH41" s="27"/>
    </row>
    <row r="42" spans="1:34" s="1" customFormat="1" x14ac:dyDescent="0.25">
      <c r="A42" s="175">
        <v>1105</v>
      </c>
      <c r="B42" s="180">
        <f>'Plan og Line - Effekt'!L19</f>
        <v>318.2399999999999</v>
      </c>
      <c r="C42" s="181">
        <f>'Plan og Line - Effekt'!L19/(4185*($H$4-$H$5))*3600</f>
        <v>27.375483870967731</v>
      </c>
      <c r="D42" s="182">
        <f>C42/SQRT(Data!$G$1)/100</f>
        <v>8.6568881081461047E-2</v>
      </c>
      <c r="E42" s="181" t="str">
        <f>IF(D42&gt;0.75,8,IF(D42&lt;0.13,"-",HLOOKUP(D42,Forinnstilling!$D$23:$R$24,2,TRUE)))</f>
        <v>-</v>
      </c>
      <c r="F42" s="181">
        <f>IF(D42&gt;0.26,"-",IF(D42&lt;0.07,2,HLOOKUP(D42,Forinnstilling!$D$26:$R$27,2,TRUE)))</f>
        <v>3.5</v>
      </c>
      <c r="G42" s="183">
        <f>'Plan og Line - Effekt'!M19</f>
        <v>538.13499999999988</v>
      </c>
      <c r="H42" s="181">
        <f>'Plan og Line - Effekt'!M19/(4185*($H$4-$H$5))*3600</f>
        <v>46.291182795698916</v>
      </c>
      <c r="I42" s="182">
        <f>H42/SQRT(Data!$G$1)/100</f>
        <v>0.14638557321760948</v>
      </c>
      <c r="J42" s="181">
        <f>IF(I42&gt;0.75,8,IF(I42&lt;0.13,"-",HLOOKUP(I42,Forinnstilling!$D$23:$R$24,2,TRUE)))</f>
        <v>1</v>
      </c>
      <c r="K42" s="181">
        <f>IF(I42&gt;0.26,"-",IF(I42&lt;0.07,2,HLOOKUP(I42,Forinnstilling!$D$26:$R$27,2,TRUE)))</f>
        <v>5.5</v>
      </c>
      <c r="L42" s="183">
        <f>'Plan og Line - Effekt'!N19</f>
        <v>725.9849999999999</v>
      </c>
      <c r="M42" s="181">
        <f>'Plan og Line - Effekt'!N19/(4185*($H$4-$H$5))*3600</f>
        <v>62.450322580645157</v>
      </c>
      <c r="N42" s="182">
        <f>M42/SQRT(Data!$G$1)/100</f>
        <v>0.19748525996708305</v>
      </c>
      <c r="O42" s="181">
        <f>IF(N42&gt;0.75,8,IF(N42&lt;0.13,"-",HLOOKUP(N42,Forinnstilling!$D$23:$R$24,2,TRUE)))</f>
        <v>1.5</v>
      </c>
      <c r="P42" s="181">
        <f>IF(N42&gt;0.26,"-",IF(N42&lt;0.07,2,HLOOKUP(N42,Forinnstilling!$D$26:$R$27,2,TRUE)))</f>
        <v>7</v>
      </c>
      <c r="Q42" s="183">
        <f>'Plan og Line - Effekt'!O19</f>
        <v>996.70999999999992</v>
      </c>
      <c r="R42" s="181">
        <f>'Plan og Line - Effekt'!O19/(4185*($H$4-$H$5))*3600</f>
        <v>85.73849462365591</v>
      </c>
      <c r="S42" s="182">
        <f>R42/SQRT(Data!$G$1)/100</f>
        <v>0.27112892616485373</v>
      </c>
      <c r="T42" s="181">
        <f>IF(S42&gt;0.75,8,IF(S42&lt;0.13,"-",HLOOKUP(S42,Forinnstilling!$D$23:$R$24,2,TRUE)))</f>
        <v>2.5</v>
      </c>
      <c r="U42" s="181" t="str">
        <f>IF(S42&gt;0.26,"-",IF(S42&lt;0.07,2,HLOOKUP(S42,Forinnstilling!$D$26:$R$27,2,TRUE)))</f>
        <v>-</v>
      </c>
      <c r="V42" s="187">
        <f>'Plan og Line - Effekt'!P19</f>
        <v>1387.88</v>
      </c>
      <c r="W42" s="181">
        <f>'Plan og Line - Effekt'!P19/(4185*($H$4-$H$5))*3600</f>
        <v>119.38752688172043</v>
      </c>
      <c r="X42" s="182">
        <f>W42/SQRT(Data!$G$1)/100</f>
        <v>0.37753650916081632</v>
      </c>
      <c r="Y42" s="181">
        <f>IF(X42&gt;0.75,8,IF(X42&lt;0.13,"-",HLOOKUP(X42,Forinnstilling!$D$23:$R$24,2,TRUE)))</f>
        <v>3.5</v>
      </c>
      <c r="Z42" s="181" t="str">
        <f>IF(X42&gt;0.26,"-",IF(X42&lt;0.07,2,HLOOKUP(X42,Forinnstilling!$D$26:$R$27,2,TRUE)))</f>
        <v>-</v>
      </c>
      <c r="AA42" s="27"/>
      <c r="AB42" s="27"/>
      <c r="AC42" s="27"/>
      <c r="AD42" s="27"/>
      <c r="AE42" s="27"/>
      <c r="AF42" s="27"/>
      <c r="AG42" s="27"/>
      <c r="AH42" s="27"/>
    </row>
    <row r="43" spans="1:34" s="1" customFormat="1" x14ac:dyDescent="0.25">
      <c r="A43" s="175">
        <v>1205</v>
      </c>
      <c r="B43" s="176">
        <f>'Plan og Line - Effekt'!L20</f>
        <v>347.03999999999991</v>
      </c>
      <c r="C43" s="177">
        <f>'Plan og Line - Effekt'!L20/(4185*($H$4-$H$5))*3600</f>
        <v>29.852903225806447</v>
      </c>
      <c r="D43" s="178">
        <f>C43/SQRT(Data!$G$1)/100</f>
        <v>9.4403168962136269E-2</v>
      </c>
      <c r="E43" s="177" t="str">
        <f>IF(D43&gt;0.75,8,IF(D43&lt;0.13,"-",HLOOKUP(D43,Forinnstilling!$D$23:$R$24,2,TRUE)))</f>
        <v>-</v>
      </c>
      <c r="F43" s="177">
        <f>IF(D43&gt;0.26,"-",IF(D43&lt;0.07,2,HLOOKUP(D43,Forinnstilling!$D$26:$R$27,2,TRUE)))</f>
        <v>4</v>
      </c>
      <c r="G43" s="179">
        <f>'Plan og Line - Effekt'!M20</f>
        <v>586.83499999999992</v>
      </c>
      <c r="H43" s="177">
        <f>'Plan og Line - Effekt'!M20/(4185*($H$4-$H$5))*3600</f>
        <v>50.480430107526878</v>
      </c>
      <c r="I43" s="178">
        <f>H43/SQRT(Data!$G$1)/100</f>
        <v>0.15963313640472351</v>
      </c>
      <c r="J43" s="177">
        <f>IF(I43&gt;0.75,8,IF(I43&lt;0.13,"-",HLOOKUP(I43,Forinnstilling!$D$23:$R$24,2,TRUE)))</f>
        <v>1</v>
      </c>
      <c r="K43" s="177">
        <f>IF(I43&gt;0.26,"-",IF(I43&lt;0.07,2,HLOOKUP(I43,Forinnstilling!$D$26:$R$27,2,TRUE)))</f>
        <v>6</v>
      </c>
      <c r="L43" s="179">
        <f>'Plan og Line - Effekt'!N20</f>
        <v>791.68499999999995</v>
      </c>
      <c r="M43" s="177">
        <f>'Plan og Line - Effekt'!N20/(4185*($H$4-$H$5))*3600</f>
        <v>68.101935483870975</v>
      </c>
      <c r="N43" s="178">
        <f>M43/SQRT(Data!$G$1)/100</f>
        <v>0.21535722919487341</v>
      </c>
      <c r="O43" s="177">
        <f>IF(N43&gt;0.75,8,IF(N43&lt;0.13,"-",HLOOKUP(N43,Forinnstilling!$D$23:$R$24,2,TRUE)))</f>
        <v>1.5</v>
      </c>
      <c r="P43" s="177">
        <f>IF(N43&gt;0.26,"-",IF(N43&lt;0.07,2,HLOOKUP(N43,Forinnstilling!$D$26:$R$27,2,TRUE)))</f>
        <v>7</v>
      </c>
      <c r="Q43" s="179">
        <f>'Plan og Line - Effekt'!O20</f>
        <v>1086.9099999999999</v>
      </c>
      <c r="R43" s="177">
        <f>'Plan og Line - Effekt'!O20/(4185*($H$4-$H$5))*3600</f>
        <v>93.497634408602138</v>
      </c>
      <c r="S43" s="178">
        <f>R43/SQRT(Data!$G$1)/100</f>
        <v>0.2956654805689129</v>
      </c>
      <c r="T43" s="177">
        <f>IF(S43&gt;0.75,8,IF(S43&lt;0.13,"-",HLOOKUP(S43,Forinnstilling!$D$23:$R$24,2,TRUE)))</f>
        <v>2.5</v>
      </c>
      <c r="U43" s="177" t="str">
        <f>IF(S43&gt;0.26,"-",IF(S43&lt;0.07,2,HLOOKUP(S43,Forinnstilling!$D$26:$R$27,2,TRUE)))</f>
        <v>-</v>
      </c>
      <c r="V43" s="186">
        <f>'Plan og Line - Effekt'!P20</f>
        <v>1513.48</v>
      </c>
      <c r="W43" s="177">
        <f>'Plan og Line - Effekt'!P20/(4185*($H$4-$H$5))*3600</f>
        <v>130.19182795698927</v>
      </c>
      <c r="X43" s="178">
        <f>W43/SQRT(Data!$G$1)/100</f>
        <v>0.41170270908487216</v>
      </c>
      <c r="Y43" s="177">
        <f>IF(X43&gt;0.75,8,IF(X43&lt;0.13,"-",HLOOKUP(X43,Forinnstilling!$D$23:$R$24,2,TRUE)))</f>
        <v>4</v>
      </c>
      <c r="Z43" s="177" t="str">
        <f>IF(X43&gt;0.26,"-",IF(X43&lt;0.07,2,HLOOKUP(X43,Forinnstilling!$D$26:$R$27,2,TRUE)))</f>
        <v>-</v>
      </c>
      <c r="AA43" s="27"/>
      <c r="AB43" s="27"/>
      <c r="AC43" s="27"/>
      <c r="AD43" s="27"/>
      <c r="AE43" s="27"/>
      <c r="AF43" s="27"/>
      <c r="AG43" s="27"/>
      <c r="AH43" s="27"/>
    </row>
    <row r="44" spans="1:34" s="1" customFormat="1" x14ac:dyDescent="0.25">
      <c r="A44" s="175">
        <v>1305</v>
      </c>
      <c r="B44" s="180">
        <f>'Plan og Line - Effekt'!L21</f>
        <v>375.83999999999992</v>
      </c>
      <c r="C44" s="181">
        <f>'Plan og Line - Effekt'!L21/(4185*($H$4-$H$5))*3600</f>
        <v>32.330322580645152</v>
      </c>
      <c r="D44" s="182">
        <f>C44/SQRT(Data!$G$1)/100</f>
        <v>0.10223745684281146</v>
      </c>
      <c r="E44" s="181" t="str">
        <f>IF(D44&gt;0.75,8,IF(D44&lt;0.13,"-",HLOOKUP(D44,Forinnstilling!$D$23:$R$24,2,TRUE)))</f>
        <v>-</v>
      </c>
      <c r="F44" s="181">
        <f>IF(D44&gt;0.26,"-",IF(D44&lt;0.07,2,HLOOKUP(D44,Forinnstilling!$D$26:$R$27,2,TRUE)))</f>
        <v>4.5</v>
      </c>
      <c r="G44" s="183">
        <f>'Plan og Line - Effekt'!M21</f>
        <v>635.53499999999997</v>
      </c>
      <c r="H44" s="181">
        <f>'Plan og Line - Effekt'!M21/(4185*($H$4-$H$5))*3600</f>
        <v>54.669677419354841</v>
      </c>
      <c r="I44" s="182">
        <f>H44/SQRT(Data!$G$1)/100</f>
        <v>0.17288069959183752</v>
      </c>
      <c r="J44" s="181">
        <f>IF(I44&gt;0.75,8,IF(I44&lt;0.13,"-",HLOOKUP(I44,Forinnstilling!$D$23:$R$24,2,TRUE)))</f>
        <v>1</v>
      </c>
      <c r="K44" s="181">
        <f>IF(I44&gt;0.26,"-",IF(I44&lt;0.07,2,HLOOKUP(I44,Forinnstilling!$D$26:$R$27,2,TRUE)))</f>
        <v>6.5</v>
      </c>
      <c r="L44" s="183">
        <f>'Plan og Line - Effekt'!N21</f>
        <v>857.38499999999988</v>
      </c>
      <c r="M44" s="181">
        <f>'Plan og Line - Effekt'!N21/(4185*($H$4-$H$5))*3600</f>
        <v>73.753548387096771</v>
      </c>
      <c r="N44" s="182">
        <f>M44/SQRT(Data!$G$1)/100</f>
        <v>0.23322919842266368</v>
      </c>
      <c r="O44" s="181">
        <f>IF(N44&gt;0.75,8,IF(N44&lt;0.13,"-",HLOOKUP(N44,Forinnstilling!$D$23:$R$24,2,TRUE)))</f>
        <v>2</v>
      </c>
      <c r="P44" s="181">
        <f>IF(N44&gt;0.26,"-",IF(N44&lt;0.07,2,HLOOKUP(N44,Forinnstilling!$D$26:$R$27,2,TRUE)))</f>
        <v>7.5</v>
      </c>
      <c r="Q44" s="183">
        <f>'Plan og Line - Effekt'!O21</f>
        <v>1177.1099999999999</v>
      </c>
      <c r="R44" s="181">
        <f>'Plan og Line - Effekt'!O21/(4185*($H$4-$H$5))*3600</f>
        <v>101.25677419354838</v>
      </c>
      <c r="S44" s="182">
        <f>R44/SQRT(Data!$G$1)/100</f>
        <v>0.32020203497297212</v>
      </c>
      <c r="T44" s="181">
        <f>IF(S44&gt;0.75,8,IF(S44&lt;0.13,"-",HLOOKUP(S44,Forinnstilling!$D$23:$R$24,2,TRUE)))</f>
        <v>3</v>
      </c>
      <c r="U44" s="181" t="str">
        <f>IF(S44&gt;0.26,"-",IF(S44&lt;0.07,2,HLOOKUP(S44,Forinnstilling!$D$26:$R$27,2,TRUE)))</f>
        <v>-</v>
      </c>
      <c r="V44" s="187">
        <f>'Plan og Line - Effekt'!P21</f>
        <v>1639.08</v>
      </c>
      <c r="W44" s="181">
        <f>'Plan og Line - Effekt'!P21/(4185*($H$4-$H$5))*3600</f>
        <v>140.99612903225807</v>
      </c>
      <c r="X44" s="182">
        <f>W44/SQRT(Data!$G$1)/100</f>
        <v>0.44586890900892789</v>
      </c>
      <c r="Y44" s="181">
        <f>IF(X44&gt;0.75,8,IF(X44&lt;0.13,"-",HLOOKUP(X44,Forinnstilling!$D$23:$R$24,2,TRUE)))</f>
        <v>4.5</v>
      </c>
      <c r="Z44" s="181" t="str">
        <f>IF(X44&gt;0.26,"-",IF(X44&lt;0.07,2,HLOOKUP(X44,Forinnstilling!$D$26:$R$27,2,TRUE)))</f>
        <v>-</v>
      </c>
      <c r="AA44" s="27"/>
      <c r="AB44" s="27"/>
      <c r="AC44" s="27"/>
      <c r="AD44" s="27"/>
      <c r="AE44" s="27"/>
      <c r="AF44" s="27"/>
      <c r="AG44" s="27"/>
      <c r="AH44" s="27"/>
    </row>
    <row r="45" spans="1:34" s="1" customFormat="1" x14ac:dyDescent="0.25">
      <c r="A45" s="175">
        <v>1405</v>
      </c>
      <c r="B45" s="176">
        <f>'Plan og Line - Effekt'!L22</f>
        <v>404.63999999999987</v>
      </c>
      <c r="C45" s="177">
        <f>'Plan og Line - Effekt'!L22/(4185*($H$4-$H$5))*3600</f>
        <v>34.807741935483861</v>
      </c>
      <c r="D45" s="178">
        <f>C45/SQRT(Data!$G$1)/100</f>
        <v>0.11007174472348667</v>
      </c>
      <c r="E45" s="177" t="str">
        <f>IF(D45&gt;0.75,8,IF(D45&lt;0.13,"-",HLOOKUP(D45,Forinnstilling!$D$23:$R$24,2,TRUE)))</f>
        <v>-</v>
      </c>
      <c r="F45" s="177">
        <f>IF(D45&gt;0.26,"-",IF(D45&lt;0.07,2,HLOOKUP(D45,Forinnstilling!$D$26:$R$27,2,TRUE)))</f>
        <v>5</v>
      </c>
      <c r="G45" s="179">
        <f>'Plan og Line - Effekt'!M22</f>
        <v>684.2349999999999</v>
      </c>
      <c r="H45" s="177">
        <f>'Plan og Line - Effekt'!M22/(4185*($H$4-$H$5))*3600</f>
        <v>58.858924731182789</v>
      </c>
      <c r="I45" s="178">
        <f>H45/SQRT(Data!$G$1)/100</f>
        <v>0.18612826277895145</v>
      </c>
      <c r="J45" s="177">
        <f>IF(I45&gt;0.75,8,IF(I45&lt;0.13,"-",HLOOKUP(I45,Forinnstilling!$D$23:$R$24,2,TRUE)))</f>
        <v>1.5</v>
      </c>
      <c r="K45" s="177">
        <f>IF(I45&gt;0.26,"-",IF(I45&lt;0.07,2,HLOOKUP(I45,Forinnstilling!$D$26:$R$27,2,TRUE)))</f>
        <v>7</v>
      </c>
      <c r="L45" s="179">
        <f>'Plan og Line - Effekt'!N22</f>
        <v>923.08499999999992</v>
      </c>
      <c r="M45" s="177">
        <f>'Plan og Line - Effekt'!N22/(4185*($H$4-$H$5))*3600</f>
        <v>79.405161290322582</v>
      </c>
      <c r="N45" s="178">
        <f>M45/SQRT(Data!$G$1)/100</f>
        <v>0.25110116765045404</v>
      </c>
      <c r="O45" s="177">
        <f>IF(N45&gt;0.75,8,IF(N45&lt;0.13,"-",HLOOKUP(N45,Forinnstilling!$D$23:$R$24,2,TRUE)))</f>
        <v>2</v>
      </c>
      <c r="P45" s="177">
        <f>IF(N45&gt;0.26,"-",IF(N45&lt;0.07,2,HLOOKUP(N45,Forinnstilling!$D$26:$R$27,2,TRUE)))</f>
        <v>7.5</v>
      </c>
      <c r="Q45" s="179">
        <f>'Plan og Line - Effekt'!O22</f>
        <v>1267.31</v>
      </c>
      <c r="R45" s="177">
        <f>'Plan og Line - Effekt'!O22/(4185*($H$4-$H$5))*3600</f>
        <v>109.01591397849461</v>
      </c>
      <c r="S45" s="178">
        <f>R45/SQRT(Data!$G$1)/100</f>
        <v>0.34473858937703122</v>
      </c>
      <c r="T45" s="177">
        <f>IF(S45&gt;0.75,8,IF(S45&lt;0.13,"-",HLOOKUP(S45,Forinnstilling!$D$23:$R$24,2,TRUE)))</f>
        <v>3</v>
      </c>
      <c r="U45" s="177" t="str">
        <f>IF(S45&gt;0.26,"-",IF(S45&lt;0.07,2,HLOOKUP(S45,Forinnstilling!$D$26:$R$27,2,TRUE)))</f>
        <v>-</v>
      </c>
      <c r="V45" s="186">
        <f>'Plan og Line - Effekt'!P22</f>
        <v>1764.68</v>
      </c>
      <c r="W45" s="177">
        <f>'Plan og Line - Effekt'!P22/(4185*($H$4-$H$5))*3600</f>
        <v>151.80043010752689</v>
      </c>
      <c r="X45" s="178">
        <f>W45/SQRT(Data!$G$1)/100</f>
        <v>0.48003510893298368</v>
      </c>
      <c r="Y45" s="177">
        <f>IF(X45&gt;0.75,8,IF(X45&lt;0.13,"-",HLOOKUP(X45,Forinnstilling!$D$23:$R$24,2,TRUE)))</f>
        <v>5</v>
      </c>
      <c r="Z45" s="177" t="str">
        <f>IF(X45&gt;0.26,"-",IF(X45&lt;0.07,2,HLOOKUP(X45,Forinnstilling!$D$26:$R$27,2,TRUE)))</f>
        <v>-</v>
      </c>
      <c r="AA45" s="27"/>
      <c r="AB45" s="27"/>
      <c r="AC45" s="27"/>
      <c r="AD45" s="27"/>
      <c r="AE45" s="27"/>
      <c r="AF45" s="27"/>
      <c r="AG45" s="27"/>
      <c r="AH45" s="27"/>
    </row>
    <row r="46" spans="1:34" s="1" customFormat="1" x14ac:dyDescent="0.25">
      <c r="A46" s="175">
        <v>1605</v>
      </c>
      <c r="B46" s="180">
        <f>'Plan og Line - Effekt'!L23</f>
        <v>462.2399999999999</v>
      </c>
      <c r="C46" s="181">
        <f>'Plan og Line - Effekt'!L23/(4185*($H$4-$H$5))*3600</f>
        <v>39.762580645161279</v>
      </c>
      <c r="D46" s="182">
        <f>C46/SQRT(Data!$G$1)/100</f>
        <v>0.12574032048483708</v>
      </c>
      <c r="E46" s="181" t="str">
        <f>IF(D46&gt;0.75,8,IF(D46&lt;0.13,"-",HLOOKUP(D46,Forinnstilling!$D$23:$R$24,2,TRUE)))</f>
        <v>-</v>
      </c>
      <c r="F46" s="181">
        <f>IF(D46&gt;0.26,"-",IF(D46&lt;0.07,2,HLOOKUP(D46,Forinnstilling!$D$26:$R$27,2,TRUE)))</f>
        <v>5</v>
      </c>
      <c r="G46" s="183">
        <f>'Plan og Line - Effekt'!M23</f>
        <v>781.63499999999988</v>
      </c>
      <c r="H46" s="181">
        <f>'Plan og Line - Effekt'!M23/(4185*($H$4-$H$5))*3600</f>
        <v>67.237419354838707</v>
      </c>
      <c r="I46" s="182">
        <f>H46/SQRT(Data!$G$1)/100</f>
        <v>0.21262338915317944</v>
      </c>
      <c r="J46" s="181">
        <f>IF(I46&gt;0.75,8,IF(I46&lt;0.13,"-",HLOOKUP(I46,Forinnstilling!$D$23:$R$24,2,TRUE)))</f>
        <v>1.5</v>
      </c>
      <c r="K46" s="181">
        <f>IF(I46&gt;0.26,"-",IF(I46&lt;0.07,2,HLOOKUP(I46,Forinnstilling!$D$26:$R$27,2,TRUE)))</f>
        <v>7</v>
      </c>
      <c r="L46" s="183">
        <f>'Plan og Line - Effekt'!N23</f>
        <v>1054.4849999999999</v>
      </c>
      <c r="M46" s="181">
        <f>'Plan og Line - Effekt'!N23/(4185*($H$4-$H$5))*3600</f>
        <v>90.708387096774189</v>
      </c>
      <c r="N46" s="182">
        <f>M46/SQRT(Data!$G$1)/100</f>
        <v>0.2868451061060347</v>
      </c>
      <c r="O46" s="181">
        <f>IF(N46&gt;0.75,8,IF(N46&lt;0.13,"-",HLOOKUP(N46,Forinnstilling!$D$23:$R$24,2,TRUE)))</f>
        <v>2.5</v>
      </c>
      <c r="P46" s="181" t="str">
        <f>IF(N46&gt;0.26,"-",IF(N46&lt;0.07,2,HLOOKUP(N46,Forinnstilling!$D$26:$R$27,2,TRUE)))</f>
        <v>-</v>
      </c>
      <c r="Q46" s="183">
        <f>'Plan og Line - Effekt'!O23</f>
        <v>1447.7099999999998</v>
      </c>
      <c r="R46" s="181">
        <f>'Plan og Line - Effekt'!O23/(4185*($H$4-$H$5))*3600</f>
        <v>124.53419354838709</v>
      </c>
      <c r="S46" s="182">
        <f>R46/SQRT(Data!$G$1)/100</f>
        <v>0.39381169818514961</v>
      </c>
      <c r="T46" s="181">
        <f>IF(S46&gt;0.75,8,IF(S46&lt;0.13,"-",HLOOKUP(S46,Forinnstilling!$D$23:$R$24,2,TRUE)))</f>
        <v>4</v>
      </c>
      <c r="U46" s="181" t="str">
        <f>IF(S46&gt;0.26,"-",IF(S46&lt;0.07,2,HLOOKUP(S46,Forinnstilling!$D$26:$R$27,2,TRUE)))</f>
        <v>-</v>
      </c>
      <c r="V46" s="187">
        <f>'Plan og Line - Effekt'!P23</f>
        <v>2015.88</v>
      </c>
      <c r="W46" s="181">
        <f>'Plan og Line - Effekt'!P23/(4185*($H$4-$H$5))*3600</f>
        <v>173.40903225806451</v>
      </c>
      <c r="X46" s="182">
        <f>W46/SQRT(Data!$G$1)/100</f>
        <v>0.54836750878109519</v>
      </c>
      <c r="Y46" s="181">
        <f>IF(X46&gt;0.75,8,IF(X46&lt;0.13,"-",HLOOKUP(X46,Forinnstilling!$D$23:$R$24,2,TRUE)))</f>
        <v>5.5</v>
      </c>
      <c r="Z46" s="181" t="str">
        <f>IF(X46&gt;0.26,"-",IF(X46&lt;0.07,2,HLOOKUP(X46,Forinnstilling!$D$26:$R$27,2,TRUE)))</f>
        <v>-</v>
      </c>
      <c r="AA46" s="27"/>
      <c r="AB46" s="27"/>
      <c r="AC46" s="27"/>
      <c r="AD46" s="27"/>
      <c r="AE46" s="27"/>
      <c r="AF46" s="27"/>
      <c r="AG46" s="27"/>
      <c r="AH46" s="27"/>
    </row>
    <row r="47" spans="1:34" s="1" customFormat="1" x14ac:dyDescent="0.25">
      <c r="A47" s="175">
        <v>1805</v>
      </c>
      <c r="B47" s="176">
        <f>'Plan og Line - Effekt'!L24</f>
        <v>519.8399999999998</v>
      </c>
      <c r="C47" s="177">
        <f>'Plan og Line - Effekt'!L24/(4185*($H$4-$H$5))*3600</f>
        <v>44.717419354838697</v>
      </c>
      <c r="D47" s="178">
        <f>C47/SQRT(Data!$G$1)/100</f>
        <v>0.14140889624618752</v>
      </c>
      <c r="E47" s="177">
        <f>IF(D47&gt;0.75,8,IF(D47&lt;0.13,"-",HLOOKUP(D47,Forinnstilling!$D$23:$R$24,2,TRUE)))</f>
        <v>1</v>
      </c>
      <c r="F47" s="177">
        <f>IF(D47&gt;0.26,"-",IF(D47&lt;0.07,2,HLOOKUP(D47,Forinnstilling!$D$26:$R$27,2,TRUE)))</f>
        <v>5.5</v>
      </c>
      <c r="G47" s="179">
        <f>'Plan og Line - Effekt'!M24</f>
        <v>879.03499999999985</v>
      </c>
      <c r="H47" s="177">
        <f>'Plan og Line - Effekt'!M24/(4185*($H$4-$H$5))*3600</f>
        <v>75.615913978494618</v>
      </c>
      <c r="I47" s="178">
        <f>H47/SQRT(Data!$G$1)/100</f>
        <v>0.2391185155274074</v>
      </c>
      <c r="J47" s="177">
        <f>IF(I47&gt;0.75,8,IF(I47&lt;0.13,"-",HLOOKUP(I47,Forinnstilling!$D$23:$R$24,2,TRUE)))</f>
        <v>2</v>
      </c>
      <c r="K47" s="177">
        <f>IF(I47&gt;0.26,"-",IF(I47&lt;0.07,2,HLOOKUP(I47,Forinnstilling!$D$26:$R$27,2,TRUE)))</f>
        <v>7.5</v>
      </c>
      <c r="L47" s="179">
        <f>'Plan og Line - Effekt'!N24</f>
        <v>1185.8849999999998</v>
      </c>
      <c r="M47" s="177">
        <f>'Plan og Line - Effekt'!N24/(4185*($H$4-$H$5))*3600</f>
        <v>102.01161290322578</v>
      </c>
      <c r="N47" s="178">
        <f>M47/SQRT(Data!$G$1)/100</f>
        <v>0.32258904456161525</v>
      </c>
      <c r="O47" s="177">
        <f>IF(N47&gt;0.75,8,IF(N47&lt;0.13,"-",HLOOKUP(N47,Forinnstilling!$D$23:$R$24,2,TRUE)))</f>
        <v>3</v>
      </c>
      <c r="P47" s="177" t="str">
        <f>IF(N47&gt;0.26,"-",IF(N47&lt;0.07,2,HLOOKUP(N47,Forinnstilling!$D$26:$R$27,2,TRUE)))</f>
        <v>-</v>
      </c>
      <c r="Q47" s="179">
        <f>'Plan og Line - Effekt'!O24</f>
        <v>1628.11</v>
      </c>
      <c r="R47" s="177">
        <f>'Plan og Line - Effekt'!O24/(4185*($H$4-$H$5))*3600</f>
        <v>140.05247311827958</v>
      </c>
      <c r="S47" s="178">
        <f>R47/SQRT(Data!$G$1)/100</f>
        <v>0.44288480699326799</v>
      </c>
      <c r="T47" s="177">
        <f>IF(S47&gt;0.75,8,IF(S47&lt;0.13,"-",HLOOKUP(S47,Forinnstilling!$D$23:$R$24,2,TRUE)))</f>
        <v>4.5</v>
      </c>
      <c r="U47" s="177" t="str">
        <f>IF(S47&gt;0.26,"-",IF(S47&lt;0.07,2,HLOOKUP(S47,Forinnstilling!$D$26:$R$27,2,TRUE)))</f>
        <v>-</v>
      </c>
      <c r="V47" s="186">
        <f>'Plan og Line - Effekt'!P24</f>
        <v>2267.08</v>
      </c>
      <c r="W47" s="177">
        <f>'Plan og Line - Effekt'!P24/(4185*($H$4-$H$5))*3600</f>
        <v>195.01763440860213</v>
      </c>
      <c r="X47" s="178">
        <f>W47/SQRT(Data!$G$1)/100</f>
        <v>0.61669990862920676</v>
      </c>
      <c r="Y47" s="177">
        <f>IF(X47&gt;0.75,8,IF(X47&lt;0.13,"-",HLOOKUP(X47,Forinnstilling!$D$23:$R$24,2,TRUE)))</f>
        <v>6</v>
      </c>
      <c r="Z47" s="177" t="str">
        <f>IF(X47&gt;0.26,"-",IF(X47&lt;0.07,2,HLOOKUP(X47,Forinnstilling!$D$26:$R$27,2,TRUE)))</f>
        <v>-</v>
      </c>
      <c r="AA47" s="27"/>
      <c r="AB47" s="27"/>
      <c r="AC47" s="27"/>
      <c r="AD47" s="27"/>
      <c r="AE47" s="27"/>
      <c r="AF47" s="27"/>
      <c r="AG47" s="27"/>
      <c r="AH47" s="27"/>
    </row>
    <row r="48" spans="1:34" s="1" customFormat="1" x14ac:dyDescent="0.25">
      <c r="A48" s="175">
        <v>2005</v>
      </c>
      <c r="B48" s="180">
        <f>'Plan og Line - Effekt'!L25</f>
        <v>577.43999999999983</v>
      </c>
      <c r="C48" s="181">
        <f>'Plan og Line - Effekt'!L25/(4185*($H$4-$H$5))*3600</f>
        <v>49.672258064516114</v>
      </c>
      <c r="D48" s="182">
        <f>C48/SQRT(Data!$G$1)/100</f>
        <v>0.15707747200753791</v>
      </c>
      <c r="E48" s="181">
        <f>IF(D48&gt;0.75,8,IF(D48&lt;0.13,"-",HLOOKUP(D48,Forinnstilling!$D$23:$R$24,2,TRUE)))</f>
        <v>1</v>
      </c>
      <c r="F48" s="181">
        <f>IF(D48&gt;0.26,"-",IF(D48&lt;0.07,2,HLOOKUP(D48,Forinnstilling!$D$26:$R$27,2,TRUE)))</f>
        <v>6</v>
      </c>
      <c r="G48" s="183">
        <f>'Plan og Line - Effekt'!M25</f>
        <v>976.43499999999983</v>
      </c>
      <c r="H48" s="181">
        <f>'Plan og Line - Effekt'!M25/(4185*($H$4-$H$5))*3600</f>
        <v>83.994408602150529</v>
      </c>
      <c r="I48" s="182">
        <f>H48/SQRT(Data!$G$1)/100</f>
        <v>0.26561364190163533</v>
      </c>
      <c r="J48" s="181">
        <f>IF(I48&gt;0.75,8,IF(I48&lt;0.13,"-",HLOOKUP(I48,Forinnstilling!$D$23:$R$24,2,TRUE)))</f>
        <v>2</v>
      </c>
      <c r="K48" s="181" t="str">
        <f>IF(I48&gt;0.26,"-",IF(I48&lt;0.07,2,HLOOKUP(I48,Forinnstilling!$D$26:$R$27,2,TRUE)))</f>
        <v>-</v>
      </c>
      <c r="L48" s="183">
        <f>'Plan og Line - Effekt'!N25</f>
        <v>1317.2849999999999</v>
      </c>
      <c r="M48" s="181">
        <f>'Plan og Line - Effekt'!N25/(4185*($H$4-$H$5))*3600</f>
        <v>113.31483870967739</v>
      </c>
      <c r="N48" s="182">
        <f>M48/SQRT(Data!$G$1)/100</f>
        <v>0.35833298301719585</v>
      </c>
      <c r="O48" s="181">
        <f>IF(N48&gt;0.75,8,IF(N48&lt;0.13,"-",HLOOKUP(N48,Forinnstilling!$D$23:$R$24,2,TRUE)))</f>
        <v>3.5</v>
      </c>
      <c r="P48" s="181" t="str">
        <f>IF(N48&gt;0.26,"-",IF(N48&lt;0.07,2,HLOOKUP(N48,Forinnstilling!$D$26:$R$27,2,TRUE)))</f>
        <v>-</v>
      </c>
      <c r="Q48" s="183">
        <f>'Plan og Line - Effekt'!O25</f>
        <v>1808.5099999999998</v>
      </c>
      <c r="R48" s="181">
        <f>'Plan og Line - Effekt'!O25/(4185*($H$4-$H$5))*3600</f>
        <v>155.57075268817204</v>
      </c>
      <c r="S48" s="182">
        <f>R48/SQRT(Data!$G$1)/100</f>
        <v>0.49195791580138626</v>
      </c>
      <c r="T48" s="181">
        <f>IF(S48&gt;0.75,8,IF(S48&lt;0.13,"-",HLOOKUP(S48,Forinnstilling!$D$23:$R$24,2,TRUE)))</f>
        <v>5</v>
      </c>
      <c r="U48" s="181" t="str">
        <f>IF(S48&gt;0.26,"-",IF(S48&lt;0.07,2,HLOOKUP(S48,Forinnstilling!$D$26:$R$27,2,TRUE)))</f>
        <v>-</v>
      </c>
      <c r="V48" s="187">
        <f>'Plan og Line - Effekt'!P25</f>
        <v>2518.2800000000002</v>
      </c>
      <c r="W48" s="181">
        <f>'Plan og Line - Effekt'!P25/(4185*($H$4-$H$5))*3600</f>
        <v>216.62623655913981</v>
      </c>
      <c r="X48" s="182">
        <f>W48/SQRT(Data!$G$1)/100</f>
        <v>0.68503230847731844</v>
      </c>
      <c r="Y48" s="181">
        <f>IF(X48&gt;0.75,8,IF(X48&lt;0.13,"-",HLOOKUP(X48,Forinnstilling!$D$23:$R$24,2,TRUE)))</f>
        <v>7</v>
      </c>
      <c r="Z48" s="181" t="str">
        <f>IF(X48&gt;0.26,"-",IF(X48&lt;0.07,2,HLOOKUP(X48,Forinnstilling!$D$26:$R$27,2,TRUE)))</f>
        <v>-</v>
      </c>
      <c r="AA48" s="27"/>
      <c r="AB48" s="27"/>
      <c r="AC48" s="27"/>
      <c r="AD48" s="27"/>
      <c r="AE48" s="27"/>
      <c r="AF48" s="27"/>
      <c r="AG48" s="27"/>
      <c r="AH48" s="27"/>
    </row>
    <row r="49" spans="1:52" s="1" customFormat="1" x14ac:dyDescent="0.25">
      <c r="A49" s="175">
        <v>2305</v>
      </c>
      <c r="B49" s="176">
        <f>'Plan og Line - Effekt'!L26</f>
        <v>663.8399999999998</v>
      </c>
      <c r="C49" s="177">
        <f>'Plan og Line - Effekt'!L26/(4185*($H$4-$H$5))*3600</f>
        <v>57.104516129032234</v>
      </c>
      <c r="D49" s="178">
        <f>C49/SQRT(Data!$G$1)/100</f>
        <v>0.18058033564956355</v>
      </c>
      <c r="E49" s="177">
        <f>IF(D49&gt;0.75,8,IF(D49&lt;0.13,"-",HLOOKUP(D49,Forinnstilling!$D$23:$R$24,2,TRUE)))</f>
        <v>1.5</v>
      </c>
      <c r="F49" s="177">
        <f>IF(D49&gt;0.26,"-",IF(D49&lt;0.07,2,HLOOKUP(D49,Forinnstilling!$D$26:$R$27,2,TRUE)))</f>
        <v>7</v>
      </c>
      <c r="G49" s="179">
        <f>'Plan og Line - Effekt'!M26</f>
        <v>1122.5349999999999</v>
      </c>
      <c r="H49" s="177">
        <f>'Plan og Line - Effekt'!M26/(4185*($H$4-$H$5))*3600</f>
        <v>96.562150537634395</v>
      </c>
      <c r="I49" s="178">
        <f>H49/SQRT(Data!$G$1)/100</f>
        <v>0.3053563314629773</v>
      </c>
      <c r="J49" s="177">
        <f>IF(I49&gt;0.75,8,IF(I49&lt;0.13,"-",HLOOKUP(I49,Forinnstilling!$D$23:$R$24,2,TRUE)))</f>
        <v>2.5</v>
      </c>
      <c r="K49" s="177" t="str">
        <f>IF(I49&gt;0.26,"-",IF(I49&lt;0.07,2,HLOOKUP(I49,Forinnstilling!$D$26:$R$27,2,TRUE)))</f>
        <v>-</v>
      </c>
      <c r="L49" s="179">
        <f>'Plan og Line - Effekt'!N26</f>
        <v>1514.3849999999998</v>
      </c>
      <c r="M49" s="177">
        <f>'Plan og Line - Effekt'!N26/(4185*($H$4-$H$5))*3600</f>
        <v>130.26967741935482</v>
      </c>
      <c r="N49" s="178">
        <f>M49/SQRT(Data!$G$1)/100</f>
        <v>0.41194889070056689</v>
      </c>
      <c r="O49" s="177">
        <f>IF(N49&gt;0.75,8,IF(N49&lt;0.13,"-",HLOOKUP(N49,Forinnstilling!$D$23:$R$24,2,TRUE)))</f>
        <v>4</v>
      </c>
      <c r="P49" s="177" t="str">
        <f>IF(N49&gt;0.26,"-",IF(N49&lt;0.07,2,HLOOKUP(N49,Forinnstilling!$D$26:$R$27,2,TRUE)))</f>
        <v>-</v>
      </c>
      <c r="Q49" s="179">
        <f>'Plan og Line - Effekt'!O26</f>
        <v>2079.1099999999997</v>
      </c>
      <c r="R49" s="177">
        <f>'Plan og Line - Effekt'!O26/(4185*($H$4-$H$5))*3600</f>
        <v>178.84817204301072</v>
      </c>
      <c r="S49" s="178">
        <f>R49/SQRT(Data!$G$1)/100</f>
        <v>0.56556757901356358</v>
      </c>
      <c r="T49" s="177">
        <f>IF(S49&gt;0.75,8,IF(S49&lt;0.13,"-",HLOOKUP(S49,Forinnstilling!$D$23:$R$24,2,TRUE)))</f>
        <v>5.5</v>
      </c>
      <c r="U49" s="177" t="str">
        <f>IF(S49&gt;0.26,"-",IF(S49&lt;0.07,2,HLOOKUP(S49,Forinnstilling!$D$26:$R$27,2,TRUE)))</f>
        <v>-</v>
      </c>
      <c r="V49" s="186">
        <f>'Plan og Line - Effekt'!P26</f>
        <v>2895.08</v>
      </c>
      <c r="W49" s="177">
        <f>'Plan og Line - Effekt'!P26/(4185*($H$4-$H$5))*3600</f>
        <v>249.03913978494623</v>
      </c>
      <c r="X49" s="178">
        <f>W49/SQRT(Data!$G$1)/100</f>
        <v>0.78753090824948568</v>
      </c>
      <c r="Y49" s="177">
        <f>IF(X49&gt;0.75,8,IF(X49&lt;0.13,"-",HLOOKUP(X49,Forinnstilling!$D$23:$R$24,2,TRUE)))</f>
        <v>8</v>
      </c>
      <c r="Z49" s="177" t="str">
        <f>IF(X49&gt;0.26,"-",IF(X49&lt;0.07,2,HLOOKUP(X49,Forinnstilling!$D$26:$R$27,2,TRUE)))</f>
        <v>-</v>
      </c>
      <c r="AA49" s="27"/>
      <c r="AB49" s="27"/>
      <c r="AC49" s="27"/>
      <c r="AD49" s="27"/>
      <c r="AE49" s="27"/>
      <c r="AF49" s="27"/>
      <c r="AG49" s="27"/>
      <c r="AH49" s="27"/>
    </row>
    <row r="50" spans="1:52" s="1" customFormat="1" x14ac:dyDescent="0.25">
      <c r="A50" s="175">
        <v>2605</v>
      </c>
      <c r="B50" s="180">
        <f>'Plan og Line - Effekt'!L27</f>
        <v>750.23999999999978</v>
      </c>
      <c r="C50" s="181">
        <f>'Plan og Line - Effekt'!L27/(4185*($H$4-$H$5))*3600</f>
        <v>64.536774193548368</v>
      </c>
      <c r="D50" s="182">
        <f>C50/SQRT(Data!$G$1)/100</f>
        <v>0.20408319929158916</v>
      </c>
      <c r="E50" s="181">
        <f>IF(D50&gt;0.75,8,IF(D50&lt;0.13,"-",HLOOKUP(D50,Forinnstilling!$D$23:$R$24,2,TRUE)))</f>
        <v>1.5</v>
      </c>
      <c r="F50" s="181">
        <f>IF(D50&gt;0.26,"-",IF(D50&lt;0.07,2,HLOOKUP(D50,Forinnstilling!$D$26:$R$27,2,TRUE)))</f>
        <v>7</v>
      </c>
      <c r="G50" s="183">
        <f>'Plan og Line - Effekt'!M27</f>
        <v>1268.6349999999998</v>
      </c>
      <c r="H50" s="181">
        <f>'Plan og Line - Effekt'!M27/(4185*($H$4-$H$5))*3600</f>
        <v>109.12989247311826</v>
      </c>
      <c r="I50" s="182">
        <f>H50/SQRT(Data!$G$1)/100</f>
        <v>0.34509902102431922</v>
      </c>
      <c r="J50" s="181">
        <f>IF(I50&gt;0.75,8,IF(I50&lt;0.13,"-",HLOOKUP(I50,Forinnstilling!$D$23:$R$24,2,TRUE)))</f>
        <v>3</v>
      </c>
      <c r="K50" s="181" t="str">
        <f>IF(I50&gt;0.26,"-",IF(I50&lt;0.07,2,HLOOKUP(I50,Forinnstilling!$D$26:$R$27,2,TRUE)))</f>
        <v>-</v>
      </c>
      <c r="L50" s="183">
        <f>'Plan og Line - Effekt'!N27</f>
        <v>1711.4849999999997</v>
      </c>
      <c r="M50" s="181">
        <f>'Plan og Line - Effekt'!N27/(4185*($H$4-$H$5))*3600</f>
        <v>147.22451612903222</v>
      </c>
      <c r="N50" s="182">
        <f>M50/SQRT(Data!$G$1)/100</f>
        <v>0.46556479838393783</v>
      </c>
      <c r="O50" s="181">
        <f>IF(N50&gt;0.75,8,IF(N50&lt;0.13,"-",HLOOKUP(N50,Forinnstilling!$D$23:$R$24,2,TRUE)))</f>
        <v>4.5</v>
      </c>
      <c r="P50" s="181" t="str">
        <f>IF(N50&gt;0.26,"-",IF(N50&lt;0.07,2,HLOOKUP(N50,Forinnstilling!$D$26:$R$27,2,TRUE)))</f>
        <v>-</v>
      </c>
      <c r="Q50" s="183">
        <f>'Plan og Line - Effekt'!O27</f>
        <v>2349.7099999999996</v>
      </c>
      <c r="R50" s="181">
        <f>'Plan og Line - Effekt'!O27/(4185*($H$4-$H$5))*3600</f>
        <v>202.12559139784943</v>
      </c>
      <c r="S50" s="182">
        <f>R50/SQRT(Data!$G$1)/100</f>
        <v>0.63917724222574113</v>
      </c>
      <c r="T50" s="181">
        <f>IF(S50&gt;0.75,8,IF(S50&lt;0.13,"-",HLOOKUP(S50,Forinnstilling!$D$23:$R$24,2,TRUE)))</f>
        <v>6.5</v>
      </c>
      <c r="U50" s="181" t="str">
        <f>IF(S50&gt;0.26,"-",IF(S50&lt;0.07,2,HLOOKUP(S50,Forinnstilling!$D$26:$R$27,2,TRUE)))</f>
        <v>-</v>
      </c>
      <c r="V50" s="187">
        <f>'Plan og Line - Effekt'!P27</f>
        <v>3271.88</v>
      </c>
      <c r="W50" s="181">
        <f>'Plan og Line - Effekt'!P27/(4185*($H$4-$H$5))*3600</f>
        <v>281.45204301075267</v>
      </c>
      <c r="X50" s="182">
        <f>W50/SQRT(Data!$G$1)/100</f>
        <v>0.89002950802165304</v>
      </c>
      <c r="Y50" s="181">
        <f>IF(X50&gt;0.75,8,IF(X50&lt;0.13,"-",HLOOKUP(X50,Forinnstilling!$D$23:$R$24,2,TRUE)))</f>
        <v>8</v>
      </c>
      <c r="Z50" s="181" t="str">
        <f>IF(X50&gt;0.26,"-",IF(X50&lt;0.07,2,HLOOKUP(X50,Forinnstilling!$D$26:$R$27,2,TRUE)))</f>
        <v>-</v>
      </c>
      <c r="AA50" s="27"/>
      <c r="AB50" s="27"/>
      <c r="AC50" s="27"/>
      <c r="AD50" s="27"/>
      <c r="AE50" s="27"/>
      <c r="AF50" s="27"/>
      <c r="AG50" s="27"/>
      <c r="AH50" s="27"/>
    </row>
    <row r="51" spans="1:52" s="1" customFormat="1" x14ac:dyDescent="0.25">
      <c r="A51" s="188">
        <v>3005</v>
      </c>
      <c r="B51" s="189">
        <f>'Plan og Line - Effekt'!L28</f>
        <v>865.43999999999971</v>
      </c>
      <c r="C51" s="190">
        <f>'Plan og Line - Effekt'!L28/(4185*($H$4-$H$5))*3600</f>
        <v>74.446451612903203</v>
      </c>
      <c r="D51" s="191">
        <f>C51/SQRT(Data!$G$1)/100</f>
        <v>0.23542035081429</v>
      </c>
      <c r="E51" s="190">
        <f>IF(D51&gt;0.75,8,IF(D51&lt;0.13,"-",HLOOKUP(D51,Forinnstilling!$D$23:$R$24,2,TRUE)))</f>
        <v>2</v>
      </c>
      <c r="F51" s="190">
        <f>IF(D51&gt;0.26,"-",IF(D51&lt;0.07,2,HLOOKUP(D51,Forinnstilling!$D$26:$R$27,2,TRUE)))</f>
        <v>7.5</v>
      </c>
      <c r="G51" s="192">
        <f>'Plan og Line - Effekt'!M28</f>
        <v>1463.4349999999997</v>
      </c>
      <c r="H51" s="190">
        <f>'Plan og Line - Effekt'!M28/(4185*($H$4-$H$5))*3600</f>
        <v>125.88688172043008</v>
      </c>
      <c r="I51" s="191">
        <f>H51/SQRT(Data!$G$1)/100</f>
        <v>0.39808927377277514</v>
      </c>
      <c r="J51" s="190">
        <f>IF(I51&gt;0.75,8,IF(I51&lt;0.13,"-",HLOOKUP(I51,Forinnstilling!$D$23:$R$24,2,TRUE)))</f>
        <v>4</v>
      </c>
      <c r="K51" s="190" t="str">
        <f>IF(I51&gt;0.26,"-",IF(I51&lt;0.07,2,HLOOKUP(I51,Forinnstilling!$D$26:$R$27,2,TRUE)))</f>
        <v>-</v>
      </c>
      <c r="L51" s="192">
        <f>'Plan og Line - Effekt'!N28</f>
        <v>1974.2849999999999</v>
      </c>
      <c r="M51" s="190">
        <f>'Plan og Line - Effekt'!N28/(4185*($H$4-$H$5))*3600</f>
        <v>169.83096774193547</v>
      </c>
      <c r="N51" s="191">
        <f>M51/SQRT(Data!$G$1)/100</f>
        <v>0.53705267529509915</v>
      </c>
      <c r="O51" s="190">
        <f>IF(N51&gt;0.75,8,IF(N51&lt;0.13,"-",HLOOKUP(N51,Forinnstilling!$D$23:$R$24,2,TRUE)))</f>
        <v>5.5</v>
      </c>
      <c r="P51" s="190" t="str">
        <f>IF(N51&gt;0.26,"-",IF(N51&lt;0.07,2,HLOOKUP(N51,Forinnstilling!$D$26:$R$27,2,TRUE)))</f>
        <v>-</v>
      </c>
      <c r="Q51" s="192">
        <f>'Plan og Line - Effekt'!O28</f>
        <v>2710.5099999999998</v>
      </c>
      <c r="R51" s="190">
        <f>'Plan og Line - Effekt'!O28/(4185*($H$4-$H$5))*3600</f>
        <v>233.16215053763437</v>
      </c>
      <c r="S51" s="191">
        <f>R51/SQRT(Data!$G$1)/100</f>
        <v>0.73732345984197778</v>
      </c>
      <c r="T51" s="190">
        <f>IF(S51&gt;0.75,8,IF(S51&lt;0.13,"-",HLOOKUP(S51,Forinnstilling!$D$23:$R$24,2,TRUE)))</f>
        <v>7.5</v>
      </c>
      <c r="U51" s="190" t="str">
        <f>IF(S51&gt;0.26,"-",IF(S51&lt;0.07,2,HLOOKUP(S51,Forinnstilling!$D$26:$R$27,2,TRUE)))</f>
        <v>-</v>
      </c>
      <c r="V51" s="193">
        <f>'Plan og Line - Effekt'!P28</f>
        <v>3774.28</v>
      </c>
      <c r="W51" s="190">
        <f>'Plan og Line - Effekt'!P28/(4185*($H$4-$H$5))*3600</f>
        <v>324.66924731182797</v>
      </c>
      <c r="X51" s="191">
        <f>W51/SQRT(Data!$G$1)/100</f>
        <v>1.0266943077178761</v>
      </c>
      <c r="Y51" s="190">
        <f>IF(X51&gt;0.75,8,IF(X51&lt;0.13,"-",HLOOKUP(X51,Forinnstilling!$D$23:$R$24,2,TRUE)))</f>
        <v>8</v>
      </c>
      <c r="Z51" s="190" t="str">
        <f>IF(X51&gt;0.26,"-",IF(X51&lt;0.07,2,HLOOKUP(X51,Forinnstilling!$D$26:$R$27,2,TRUE)))</f>
        <v>-</v>
      </c>
      <c r="AA51" s="27"/>
      <c r="AB51" s="27"/>
      <c r="AC51" s="27"/>
      <c r="AD51" s="27"/>
      <c r="AE51" s="27"/>
      <c r="AF51" s="27"/>
      <c r="AG51" s="27"/>
      <c r="AH51" s="27"/>
    </row>
    <row r="52" spans="1:52" s="1" customFormat="1" x14ac:dyDescent="0.25">
      <c r="A52" s="79" t="s">
        <v>43</v>
      </c>
      <c r="B52" s="166"/>
      <c r="C52" s="167"/>
      <c r="D52" s="168"/>
      <c r="E52" s="167"/>
      <c r="F52" s="167"/>
      <c r="G52" s="166"/>
      <c r="H52" s="167"/>
      <c r="I52" s="168"/>
      <c r="J52" s="167"/>
      <c r="K52" s="167"/>
      <c r="L52" s="166"/>
      <c r="M52" s="167"/>
      <c r="N52" s="168"/>
      <c r="O52" s="167"/>
      <c r="P52" s="167"/>
      <c r="Q52" s="166"/>
      <c r="R52" s="167"/>
      <c r="S52" s="168"/>
      <c r="T52" s="167"/>
      <c r="U52" s="167"/>
      <c r="V52" s="166"/>
      <c r="W52" s="167"/>
      <c r="X52" s="168"/>
      <c r="Y52" s="167"/>
      <c r="Z52" s="167"/>
      <c r="AA52" s="27"/>
      <c r="AB52" s="27"/>
      <c r="AC52" s="27"/>
      <c r="AD52" s="27"/>
      <c r="AE52" s="27"/>
      <c r="AF52" s="27"/>
      <c r="AG52" s="27"/>
      <c r="AH52" s="27"/>
    </row>
    <row r="53" spans="1:52" s="1" customFormat="1" x14ac:dyDescent="0.25">
      <c r="A53" s="79" t="s">
        <v>42</v>
      </c>
      <c r="B53" s="166"/>
      <c r="C53" s="167"/>
      <c r="D53" s="168"/>
      <c r="E53" s="167"/>
      <c r="F53" s="167"/>
      <c r="G53" s="166"/>
      <c r="H53" s="167"/>
      <c r="I53" s="168"/>
      <c r="J53" s="167"/>
      <c r="K53" s="167"/>
      <c r="L53" s="166"/>
      <c r="M53" s="167"/>
      <c r="N53" s="168"/>
      <c r="O53" s="167"/>
      <c r="P53" s="167"/>
      <c r="Q53" s="166"/>
      <c r="R53" s="167"/>
      <c r="S53" s="168"/>
      <c r="T53" s="167"/>
      <c r="U53" s="167"/>
      <c r="V53" s="166"/>
      <c r="W53" s="167"/>
      <c r="X53" s="168"/>
      <c r="Y53" s="167"/>
      <c r="Z53" s="167"/>
      <c r="AA53" s="27"/>
      <c r="AB53" s="27"/>
      <c r="AC53" s="27"/>
      <c r="AD53" s="27"/>
      <c r="AE53" s="27"/>
      <c r="AF53" s="27"/>
      <c r="AG53" s="27"/>
      <c r="AH53" s="27"/>
    </row>
    <row r="54" spans="1:52" s="1" customFormat="1" x14ac:dyDescent="0.25">
      <c r="A54" s="165"/>
      <c r="B54" s="166"/>
      <c r="C54" s="167"/>
      <c r="D54" s="168"/>
      <c r="E54" s="167"/>
      <c r="F54" s="167"/>
      <c r="G54" s="166"/>
      <c r="H54" s="167"/>
      <c r="I54" s="168"/>
      <c r="J54" s="167"/>
      <c r="K54" s="167"/>
      <c r="L54" s="166"/>
      <c r="M54" s="167"/>
      <c r="N54" s="168"/>
      <c r="O54" s="167"/>
      <c r="P54" s="167"/>
      <c r="Q54" s="166"/>
      <c r="R54" s="167"/>
      <c r="S54" s="168"/>
      <c r="T54" s="167"/>
      <c r="U54" s="167"/>
      <c r="V54" s="166"/>
      <c r="W54" s="167"/>
      <c r="X54" s="168"/>
      <c r="Y54" s="167"/>
      <c r="Z54" s="167"/>
      <c r="AA54" s="27"/>
      <c r="AB54" s="27"/>
      <c r="AC54" s="27"/>
      <c r="AD54" s="27"/>
      <c r="AE54" s="27"/>
      <c r="AF54" s="27"/>
      <c r="AG54" s="27"/>
      <c r="AH54" s="27"/>
    </row>
    <row r="55" spans="1:52" ht="20.25" x14ac:dyDescent="0.3">
      <c r="Z55" s="78" t="s">
        <v>59</v>
      </c>
      <c r="AA55" s="78"/>
    </row>
    <row r="56" spans="1:52" ht="20.25" x14ac:dyDescent="0.3">
      <c r="Z56" s="78" t="s">
        <v>60</v>
      </c>
      <c r="AA56" s="78"/>
    </row>
    <row r="58" spans="1:52" x14ac:dyDescent="0.25">
      <c r="A58" s="76" t="s">
        <v>0</v>
      </c>
      <c r="B58" s="76"/>
      <c r="H58" s="77">
        <f>Inndata!$F$11</f>
        <v>75</v>
      </c>
      <c r="J58" s="77" t="s">
        <v>1</v>
      </c>
      <c r="K58" s="77"/>
      <c r="L58" s="77"/>
      <c r="N58" s="77"/>
      <c r="O58" s="77"/>
      <c r="P58" s="77"/>
      <c r="Q58" s="77"/>
    </row>
    <row r="59" spans="1:52" x14ac:dyDescent="0.25">
      <c r="A59" s="76" t="s">
        <v>2</v>
      </c>
      <c r="B59" s="76"/>
      <c r="C59" s="74"/>
      <c r="D59" s="75"/>
      <c r="E59" s="74"/>
      <c r="F59" s="74"/>
      <c r="G59" s="74"/>
      <c r="H59" s="77">
        <f>Inndata!$F$13</f>
        <v>65</v>
      </c>
      <c r="J59" s="77" t="s">
        <v>1</v>
      </c>
      <c r="K59" s="77"/>
      <c r="L59" s="77"/>
      <c r="N59" s="77"/>
      <c r="O59" s="77"/>
      <c r="P59" s="77"/>
      <c r="Q59" s="77"/>
      <c r="R59" s="74"/>
      <c r="S59" s="74"/>
      <c r="T59" s="74"/>
      <c r="U59" s="74"/>
      <c r="V59" s="74"/>
      <c r="W59" s="74"/>
      <c r="X59" s="74"/>
      <c r="Y59" s="74"/>
      <c r="Z59" s="74"/>
    </row>
    <row r="60" spans="1:52" x14ac:dyDescent="0.25">
      <c r="A60" s="76" t="s">
        <v>5</v>
      </c>
      <c r="B60" s="76"/>
      <c r="C60" s="74"/>
      <c r="D60" s="75"/>
      <c r="E60" s="74"/>
      <c r="F60" s="74"/>
      <c r="G60" s="74"/>
      <c r="H60" s="77">
        <f>Inndata!$F$15</f>
        <v>20</v>
      </c>
      <c r="J60" s="77" t="s">
        <v>1</v>
      </c>
      <c r="K60" s="77"/>
      <c r="L60" s="77"/>
      <c r="N60" s="77"/>
      <c r="O60" s="77"/>
      <c r="P60" s="77"/>
      <c r="Q60" s="77"/>
      <c r="R60" s="74"/>
      <c r="S60" s="74"/>
      <c r="T60" s="74"/>
      <c r="U60" s="74"/>
      <c r="V60" s="74"/>
      <c r="W60" s="74"/>
      <c r="X60" s="74"/>
      <c r="Y60" s="74"/>
      <c r="Z60" s="74"/>
    </row>
    <row r="61" spans="1:52" x14ac:dyDescent="0.25">
      <c r="A61" s="76" t="s">
        <v>58</v>
      </c>
      <c r="B61" s="76"/>
      <c r="C61" s="74"/>
      <c r="D61" s="75"/>
      <c r="E61" s="74"/>
      <c r="F61" s="74"/>
      <c r="G61" s="74"/>
      <c r="H61" s="77">
        <f>Inndata!$F$17</f>
        <v>10</v>
      </c>
      <c r="J61" s="77" t="s">
        <v>54</v>
      </c>
      <c r="K61" s="77"/>
      <c r="L61" s="77"/>
      <c r="N61" s="77"/>
      <c r="O61" s="77"/>
      <c r="P61" s="77"/>
      <c r="Q61" s="77"/>
      <c r="R61" s="74"/>
      <c r="S61" s="74"/>
      <c r="T61" s="74"/>
      <c r="U61" s="74"/>
      <c r="V61" s="74"/>
      <c r="W61" s="74"/>
      <c r="X61" s="74"/>
      <c r="Y61" s="74"/>
      <c r="Z61" s="74"/>
    </row>
    <row r="62" spans="1:52" x14ac:dyDescent="0.25">
      <c r="A62" s="6"/>
      <c r="B62" s="6"/>
      <c r="C62" s="6"/>
      <c r="D62" s="3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52" s="1" customFormat="1" x14ac:dyDescent="0.25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7"/>
      <c r="S63" s="168"/>
      <c r="T63" s="167"/>
      <c r="U63" s="167"/>
      <c r="V63" s="166"/>
      <c r="W63" s="167"/>
      <c r="X63" s="168"/>
      <c r="Y63" s="167"/>
      <c r="Z63" s="16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52" s="1" customFormat="1" x14ac:dyDescent="0.25">
      <c r="A64" s="172" t="s">
        <v>22</v>
      </c>
      <c r="B64" s="319">
        <v>405</v>
      </c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s="1" customFormat="1" x14ac:dyDescent="0.25">
      <c r="A65" s="173"/>
      <c r="B65" s="322" t="s">
        <v>27</v>
      </c>
      <c r="C65" s="322"/>
      <c r="D65" s="322"/>
      <c r="E65" s="322"/>
      <c r="F65" s="322"/>
      <c r="G65" s="321" t="s">
        <v>28</v>
      </c>
      <c r="H65" s="322"/>
      <c r="I65" s="322"/>
      <c r="J65" s="322"/>
      <c r="K65" s="322"/>
      <c r="L65" s="321">
        <v>12</v>
      </c>
      <c r="M65" s="322"/>
      <c r="N65" s="322"/>
      <c r="O65" s="322"/>
      <c r="P65" s="322"/>
      <c r="Q65" s="321">
        <v>22</v>
      </c>
      <c r="R65" s="322"/>
      <c r="S65" s="322"/>
      <c r="T65" s="322"/>
      <c r="U65" s="322"/>
      <c r="V65" s="323">
        <v>33</v>
      </c>
      <c r="W65" s="322"/>
      <c r="X65" s="322"/>
      <c r="Y65" s="322"/>
      <c r="Z65" s="322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</row>
    <row r="66" spans="1:52" s="1" customFormat="1" ht="22.5" x14ac:dyDescent="0.25">
      <c r="A66" s="163" t="s">
        <v>21</v>
      </c>
      <c r="B66" s="169" t="s">
        <v>23</v>
      </c>
      <c r="C66" s="169" t="s">
        <v>45</v>
      </c>
      <c r="D66" s="169" t="s">
        <v>55</v>
      </c>
      <c r="E66" s="169" t="s">
        <v>48</v>
      </c>
      <c r="F66" s="169" t="s">
        <v>51</v>
      </c>
      <c r="G66" s="174" t="s">
        <v>23</v>
      </c>
      <c r="H66" s="184" t="s">
        <v>45</v>
      </c>
      <c r="I66" s="184" t="s">
        <v>55</v>
      </c>
      <c r="J66" s="184" t="s">
        <v>48</v>
      </c>
      <c r="K66" s="169" t="s">
        <v>51</v>
      </c>
      <c r="L66" s="174" t="s">
        <v>23</v>
      </c>
      <c r="M66" s="184" t="s">
        <v>45</v>
      </c>
      <c r="N66" s="184" t="s">
        <v>55</v>
      </c>
      <c r="O66" s="184" t="s">
        <v>48</v>
      </c>
      <c r="P66" s="169" t="s">
        <v>51</v>
      </c>
      <c r="Q66" s="174" t="s">
        <v>23</v>
      </c>
      <c r="R66" s="184" t="s">
        <v>45</v>
      </c>
      <c r="S66" s="184" t="s">
        <v>55</v>
      </c>
      <c r="T66" s="184" t="s">
        <v>48</v>
      </c>
      <c r="U66" s="169" t="s">
        <v>51</v>
      </c>
      <c r="V66" s="185" t="s">
        <v>23</v>
      </c>
      <c r="W66" s="184" t="s">
        <v>45</v>
      </c>
      <c r="X66" s="184" t="s">
        <v>55</v>
      </c>
      <c r="Y66" s="184" t="s">
        <v>48</v>
      </c>
      <c r="Z66" s="169" t="s">
        <v>51</v>
      </c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</row>
    <row r="67" spans="1:52" s="1" customFormat="1" x14ac:dyDescent="0.25">
      <c r="A67" s="175">
        <v>405</v>
      </c>
      <c r="B67" s="176">
        <f>'Plan og Line - Effekt'!Q12</f>
        <v>149.44499999999999</v>
      </c>
      <c r="C67" s="177">
        <f>'Plan og Line - Effekt'!Q12/(4185*($H$4-$H$5))*3600</f>
        <v>12.85548387096774</v>
      </c>
      <c r="D67" s="178">
        <f>C67/SQRT(Data!$G$1)/100</f>
        <v>4.0652609455816203E-2</v>
      </c>
      <c r="E67" s="177" t="str">
        <f>IF(D67&gt;0.75,8,IF(D67&lt;0.13,"-",HLOOKUP(D67,Forinnstilling!$D$23:$R$24,2,TRUE)))</f>
        <v>-</v>
      </c>
      <c r="F67" s="177">
        <f>IF(D67&gt;0.26,"-",IF(D67&lt;0.07,2,HLOOKUP(D67,Forinnstilling!$D$26:$R$27,2,TRUE)))</f>
        <v>2</v>
      </c>
      <c r="G67" s="179">
        <f>'Plan og Line - Effekt'!R12</f>
        <v>250.69499999999996</v>
      </c>
      <c r="H67" s="177">
        <f>'Plan og Line - Effekt'!R12/(4185*($H$4-$H$5))*3600</f>
        <v>21.565161290322578</v>
      </c>
      <c r="I67" s="178">
        <f>H67/SQRT(Data!$G$1)/100</f>
        <v>6.8195027786314991E-2</v>
      </c>
      <c r="J67" s="177" t="str">
        <f>IF(I67&gt;0.75,8,IF(I67&lt;0.13,"-",HLOOKUP(I67,Forinnstilling!$D$23:$R$24,2,TRUE)))</f>
        <v>-</v>
      </c>
      <c r="K67" s="177">
        <f>IF(I67&gt;0.26,"-",IF(I67&lt;0.07,2,HLOOKUP(I67,Forinnstilling!$D$26:$R$27,2,TRUE)))</f>
        <v>2</v>
      </c>
      <c r="L67" s="179">
        <f>'Plan og Line - Effekt'!S12</f>
        <v>326.02499999999992</v>
      </c>
      <c r="M67" s="177">
        <f>'Plan og Line - Effekt'!S12/(4185*($H$4-$H$5))*3600</f>
        <v>28.045161290322575</v>
      </c>
      <c r="N67" s="178">
        <f>M67/SQRT(Data!$G$1)/100</f>
        <v>8.8686587024206065E-2</v>
      </c>
      <c r="O67" s="177" t="str">
        <f>IF(N67&gt;0.75,8,IF(N67&lt;0.13,"-",HLOOKUP(N67,Forinnstilling!$D$23:$R$24,2,TRUE)))</f>
        <v>-</v>
      </c>
      <c r="P67" s="177">
        <f>IF(N67&gt;0.26,"-",IF(N67&lt;0.07,2,HLOOKUP(N67,Forinnstilling!$D$26:$R$27,2,TRUE)))</f>
        <v>3.5</v>
      </c>
      <c r="Q67" s="179">
        <f>'Plan og Line - Effekt'!T12</f>
        <v>455.62499999999989</v>
      </c>
      <c r="R67" s="177">
        <f>'Plan og Line - Effekt'!T12/(4185*($H$4-$H$5))*3600</f>
        <v>39.193548387096762</v>
      </c>
      <c r="S67" s="178">
        <f>R67/SQRT(Data!$G$1)/100</f>
        <v>0.1239408824872445</v>
      </c>
      <c r="T67" s="177" t="str">
        <f>IF(S67&gt;0.75,8,IF(S67&lt;0.13,"-",HLOOKUP(S67,Forinnstilling!$D$23:$R$24,2,TRUE)))</f>
        <v>-</v>
      </c>
      <c r="U67" s="177">
        <f>IF(S67&gt;0.26,"-",IF(S67&lt;0.07,2,HLOOKUP(S67,Forinnstilling!$D$26:$R$27,2,TRUE)))</f>
        <v>5</v>
      </c>
      <c r="V67" s="186">
        <f>'Plan og Line - Effekt'!U12</f>
        <v>647.59500000000003</v>
      </c>
      <c r="W67" s="177">
        <f>'Plan og Line - Effekt'!U12/(4185*($H$4-$H$5))*3600</f>
        <v>55.707096774193552</v>
      </c>
      <c r="X67" s="178">
        <f>W67/SQRT(Data!$G$1)/100</f>
        <v>0.17616130764187024</v>
      </c>
      <c r="Y67" s="177">
        <f>IF(X67&gt;0.75,8,IF(X67&lt;0.13,"-",HLOOKUP(X67,Forinnstilling!$D$23:$R$24,2,TRUE)))</f>
        <v>1</v>
      </c>
      <c r="Z67" s="177">
        <f>IF(X67&gt;0.26,"-",IF(X67&lt;0.07,2,HLOOKUP(X67,Forinnstilling!$D$26:$R$27,2,TRUE)))</f>
        <v>6.5</v>
      </c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</row>
    <row r="68" spans="1:52" s="1" customFormat="1" x14ac:dyDescent="0.25">
      <c r="A68" s="175">
        <v>505</v>
      </c>
      <c r="B68" s="180">
        <f>'Plan og Line - Effekt'!Q13</f>
        <v>186.345</v>
      </c>
      <c r="C68" s="181">
        <f>'Plan og Line - Effekt'!Q13/(4185*($H$4-$H$5))*3600</f>
        <v>16.02967741935484</v>
      </c>
      <c r="D68" s="178">
        <f>C68/SQRT(Data!$G$1)/100</f>
        <v>5.0690290802931325E-2</v>
      </c>
      <c r="E68" s="181" t="str">
        <f>IF(D68&gt;0.75,8,IF(D68&lt;0.13,"-",HLOOKUP(D68,Forinnstilling!$D$23:$R$24,2,TRUE)))</f>
        <v>-</v>
      </c>
      <c r="F68" s="181">
        <f>IF(D68&gt;0.26,"-",IF(D68&lt;0.07,2,HLOOKUP(D68,Forinnstilling!$D$26:$R$27,2,TRUE)))</f>
        <v>2</v>
      </c>
      <c r="G68" s="183">
        <f>'Plan og Line - Effekt'!R13</f>
        <v>312.59499999999991</v>
      </c>
      <c r="H68" s="181">
        <f>'Plan og Line - Effekt'!R13/(4185*($H$4-$H$5))*3600</f>
        <v>26.889892473118273</v>
      </c>
      <c r="I68" s="178">
        <f>H68/SQRT(Data!$G$1)/100</f>
        <v>8.5033306252071769E-2</v>
      </c>
      <c r="J68" s="181" t="str">
        <f>IF(I68&gt;0.75,8,IF(I68&lt;0.13,"-",HLOOKUP(I68,Forinnstilling!$D$23:$R$24,2,TRUE)))</f>
        <v>-</v>
      </c>
      <c r="K68" s="181">
        <f>IF(I68&gt;0.26,"-",IF(I68&lt;0.07,2,HLOOKUP(I68,Forinnstilling!$D$26:$R$27,2,TRUE)))</f>
        <v>3.5</v>
      </c>
      <c r="L68" s="183">
        <f>'Plan og Line - Effekt'!S13</f>
        <v>406.52499999999992</v>
      </c>
      <c r="M68" s="181">
        <f>'Plan og Line - Effekt'!S13/(4185*($H$4-$H$5))*3600</f>
        <v>34.969892473118271</v>
      </c>
      <c r="N68" s="178">
        <f>M68/SQRT(Data!$G$1)/100</f>
        <v>0.11058450974623225</v>
      </c>
      <c r="O68" s="181" t="str">
        <f>IF(N68&gt;0.75,8,IF(N68&lt;0.13,"-",HLOOKUP(N68,Forinnstilling!$D$23:$R$24,2,TRUE)))</f>
        <v>-</v>
      </c>
      <c r="P68" s="181">
        <f>IF(N68&gt;0.26,"-",IF(N68&lt;0.07,2,HLOOKUP(N68,Forinnstilling!$D$26:$R$27,2,TRUE)))</f>
        <v>5</v>
      </c>
      <c r="Q68" s="183">
        <f>'Plan og Line - Effekt'!T13</f>
        <v>568.12499999999989</v>
      </c>
      <c r="R68" s="181">
        <f>'Plan og Line - Effekt'!T13/(4185*($H$4-$H$5))*3600</f>
        <v>48.870967741935473</v>
      </c>
      <c r="S68" s="178">
        <f>R68/SQRT(Data!$G$1)/100</f>
        <v>0.15454356952113205</v>
      </c>
      <c r="T68" s="181">
        <f>IF(S68&gt;0.75,8,IF(S68&lt;0.13,"-",HLOOKUP(S68,Forinnstilling!$D$23:$R$24,2,TRUE)))</f>
        <v>1</v>
      </c>
      <c r="U68" s="181">
        <f>IF(S68&gt;0.26,"-",IF(S68&lt;0.07,2,HLOOKUP(S68,Forinnstilling!$D$26:$R$27,2,TRUE)))</f>
        <v>6</v>
      </c>
      <c r="V68" s="187">
        <f>'Plan og Line - Effekt'!U13</f>
        <v>807.495</v>
      </c>
      <c r="W68" s="181">
        <f>'Plan og Line - Effekt'!U13/(4185*($H$4-$H$5))*3600</f>
        <v>69.461935483870974</v>
      </c>
      <c r="X68" s="178">
        <f>W68/SQRT(Data!$G$1)/100</f>
        <v>0.21965792681270241</v>
      </c>
      <c r="Y68" s="181">
        <f>IF(X68&gt;0.75,8,IF(X68&lt;0.13,"-",HLOOKUP(X68,Forinnstilling!$D$23:$R$24,2,TRUE)))</f>
        <v>1.5</v>
      </c>
      <c r="Z68" s="181">
        <f>IF(X68&gt;0.26,"-",IF(X68&lt;0.07,2,HLOOKUP(X68,Forinnstilling!$D$26:$R$27,2,TRUE)))</f>
        <v>7</v>
      </c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2" s="1" customFormat="1" x14ac:dyDescent="0.25">
      <c r="A69" s="175">
        <v>605</v>
      </c>
      <c r="B69" s="176">
        <f>'Plan og Line - Effekt'!Q14</f>
        <v>223.245</v>
      </c>
      <c r="C69" s="177">
        <f>'Plan og Line - Effekt'!Q14/(4185*($H$4-$H$5))*3600</f>
        <v>19.203870967741935</v>
      </c>
      <c r="D69" s="178">
        <f>C69/SQRT(Data!$G$1)/100</f>
        <v>6.0727972150046432E-2</v>
      </c>
      <c r="E69" s="177" t="str">
        <f>IF(D69&gt;0.75,8,IF(D69&lt;0.13,"-",HLOOKUP(D69,Forinnstilling!$D$23:$R$24,2,TRUE)))</f>
        <v>-</v>
      </c>
      <c r="F69" s="177">
        <f>IF(D69&gt;0.26,"-",IF(D69&lt;0.07,2,HLOOKUP(D69,Forinnstilling!$D$26:$R$27,2,TRUE)))</f>
        <v>2</v>
      </c>
      <c r="G69" s="179">
        <f>'Plan og Line - Effekt'!R14</f>
        <v>374.49499999999995</v>
      </c>
      <c r="H69" s="177">
        <f>'Plan og Line - Effekt'!R14/(4185*($H$4-$H$5))*3600</f>
        <v>32.214623655913968</v>
      </c>
      <c r="I69" s="178">
        <f>H69/SQRT(Data!$G$1)/100</f>
        <v>0.10187158471782855</v>
      </c>
      <c r="J69" s="177" t="str">
        <f>IF(I69&gt;0.75,8,IF(I69&lt;0.13,"-",HLOOKUP(I69,Forinnstilling!$D$23:$R$24,2,TRUE)))</f>
        <v>-</v>
      </c>
      <c r="K69" s="177">
        <f>IF(I69&gt;0.26,"-",IF(I69&lt;0.07,2,HLOOKUP(I69,Forinnstilling!$D$26:$R$27,2,TRUE)))</f>
        <v>4.5</v>
      </c>
      <c r="L69" s="179">
        <f>'Plan og Line - Effekt'!S14</f>
        <v>487.02499999999992</v>
      </c>
      <c r="M69" s="177">
        <f>'Plan og Line - Effekt'!S14/(4185*($H$4-$H$5))*3600</f>
        <v>41.894623655913968</v>
      </c>
      <c r="N69" s="178">
        <f>M69/SQRT(Data!$G$1)/100</f>
        <v>0.13248243246825844</v>
      </c>
      <c r="O69" s="177">
        <f>IF(N69&gt;0.75,8,IF(N69&lt;0.13,"-",HLOOKUP(N69,Forinnstilling!$D$23:$R$24,2,TRUE)))</f>
        <v>1</v>
      </c>
      <c r="P69" s="177">
        <f>IF(N69&gt;0.26,"-",IF(N69&lt;0.07,2,HLOOKUP(N69,Forinnstilling!$D$26:$R$27,2,TRUE)))</f>
        <v>5.5</v>
      </c>
      <c r="Q69" s="179">
        <f>'Plan og Line - Effekt'!T14</f>
        <v>680.62499999999989</v>
      </c>
      <c r="R69" s="177">
        <f>'Plan og Line - Effekt'!T14/(4185*($H$4-$H$5))*3600</f>
        <v>58.548387096774192</v>
      </c>
      <c r="S69" s="178">
        <f>R69/SQRT(Data!$G$1)/100</f>
        <v>0.18514625655501962</v>
      </c>
      <c r="T69" s="177">
        <f>IF(S69&gt;0.75,8,IF(S69&lt;0.13,"-",HLOOKUP(S69,Forinnstilling!$D$23:$R$24,2,TRUE)))</f>
        <v>1.5</v>
      </c>
      <c r="U69" s="177">
        <f>IF(S69&gt;0.26,"-",IF(S69&lt;0.07,2,HLOOKUP(S69,Forinnstilling!$D$26:$R$27,2,TRUE)))</f>
        <v>7</v>
      </c>
      <c r="V69" s="186">
        <f>'Plan og Line - Effekt'!U14</f>
        <v>967.39499999999998</v>
      </c>
      <c r="W69" s="177">
        <f>'Plan og Line - Effekt'!U14/(4185*($H$4-$H$5))*3600</f>
        <v>83.216774193548389</v>
      </c>
      <c r="X69" s="178">
        <f>W69/SQRT(Data!$G$1)/100</f>
        <v>0.26315454598353455</v>
      </c>
      <c r="Y69" s="177">
        <f>IF(X69&gt;0.75,8,IF(X69&lt;0.13,"-",HLOOKUP(X69,Forinnstilling!$D$23:$R$24,2,TRUE)))</f>
        <v>2</v>
      </c>
      <c r="Z69" s="177" t="str">
        <f>IF(X69&gt;0.26,"-",IF(X69&lt;0.07,2,HLOOKUP(X69,Forinnstilling!$D$26:$R$27,2,TRUE)))</f>
        <v>-</v>
      </c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</row>
    <row r="70" spans="1:52" s="1" customFormat="1" x14ac:dyDescent="0.25">
      <c r="A70" s="175">
        <v>705</v>
      </c>
      <c r="B70" s="180">
        <f>'Plan og Line - Effekt'!Q15</f>
        <v>260.14499999999998</v>
      </c>
      <c r="C70" s="181">
        <f>'Plan og Line - Effekt'!Q15/(4185*($H$4-$H$5))*3600</f>
        <v>22.378064516129029</v>
      </c>
      <c r="D70" s="182">
        <f>C70/SQRT(Data!$G$1)/100</f>
        <v>7.0765653497161546E-2</v>
      </c>
      <c r="E70" s="181" t="str">
        <f>IF(D70&gt;0.75,8,IF(D70&lt;0.13,"-",HLOOKUP(D70,Forinnstilling!$D$23:$R$24,2,TRUE)))</f>
        <v>-</v>
      </c>
      <c r="F70" s="181">
        <f>IF(D70&gt;0.26,"-",IF(D70&lt;0.07,2,HLOOKUP(D70,Forinnstilling!$D$26:$R$27,2,TRUE)))</f>
        <v>2.5</v>
      </c>
      <c r="G70" s="183">
        <f>'Plan og Line - Effekt'!R15</f>
        <v>436.39499999999992</v>
      </c>
      <c r="H70" s="181">
        <f>'Plan og Line - Effekt'!R15/(4185*($H$4-$H$5))*3600</f>
        <v>37.53935483870967</v>
      </c>
      <c r="I70" s="182">
        <f>H70/SQRT(Data!$G$1)/100</f>
        <v>0.11870986318358534</v>
      </c>
      <c r="J70" s="181" t="str">
        <f>IF(I70&gt;0.75,8,IF(I70&lt;0.13,"-",HLOOKUP(I70,Forinnstilling!$D$23:$R$24,2,TRUE)))</f>
        <v>-</v>
      </c>
      <c r="K70" s="181">
        <f>IF(I70&gt;0.26,"-",IF(I70&lt;0.07,2,HLOOKUP(I70,Forinnstilling!$D$26:$R$27,2,TRUE)))</f>
        <v>5</v>
      </c>
      <c r="L70" s="183">
        <f>'Plan og Line - Effekt'!S15</f>
        <v>567.52499999999986</v>
      </c>
      <c r="M70" s="181">
        <f>'Plan og Line - Effekt'!S15/(4185*($H$4-$H$5))*3600</f>
        <v>48.819354838709664</v>
      </c>
      <c r="N70" s="182">
        <f>M70/SQRT(Data!$G$1)/100</f>
        <v>0.15438035519028465</v>
      </c>
      <c r="O70" s="181">
        <f>IF(N70&gt;0.75,8,IF(N70&lt;0.13,"-",HLOOKUP(N70,Forinnstilling!$D$23:$R$24,2,TRUE)))</f>
        <v>1</v>
      </c>
      <c r="P70" s="181">
        <f>IF(N70&gt;0.26,"-",IF(N70&lt;0.07,2,HLOOKUP(N70,Forinnstilling!$D$26:$R$27,2,TRUE)))</f>
        <v>6</v>
      </c>
      <c r="Q70" s="183">
        <f>'Plan og Line - Effekt'!T15</f>
        <v>793.12499999999989</v>
      </c>
      <c r="R70" s="181">
        <f>'Plan og Line - Effekt'!T15/(4185*($H$4-$H$5))*3600</f>
        <v>68.225806451612897</v>
      </c>
      <c r="S70" s="182">
        <f>R70/SQRT(Data!$G$1)/100</f>
        <v>0.21574894358890714</v>
      </c>
      <c r="T70" s="181">
        <f>IF(S70&gt;0.75,8,IF(S70&lt;0.13,"-",HLOOKUP(S70,Forinnstilling!$D$23:$R$24,2,TRUE)))</f>
        <v>1.5</v>
      </c>
      <c r="U70" s="181">
        <f>IF(S70&gt;0.26,"-",IF(S70&lt;0.07,2,HLOOKUP(S70,Forinnstilling!$D$26:$R$27,2,TRUE)))</f>
        <v>7</v>
      </c>
      <c r="V70" s="187">
        <f>'Plan og Line - Effekt'!U15</f>
        <v>1127.2950000000001</v>
      </c>
      <c r="W70" s="181">
        <f>'Plan og Line - Effekt'!U15/(4185*($H$4-$H$5))*3600</f>
        <v>96.971612903225804</v>
      </c>
      <c r="X70" s="182">
        <f>W70/SQRT(Data!$G$1)/100</f>
        <v>0.30665116515436669</v>
      </c>
      <c r="Y70" s="181">
        <f>IF(X70&gt;0.75,8,IF(X70&lt;0.13,"-",HLOOKUP(X70,Forinnstilling!$D$23:$R$24,2,TRUE)))</f>
        <v>2.5</v>
      </c>
      <c r="Z70" s="181" t="str">
        <f>IF(X70&gt;0.26,"-",IF(X70&lt;0.07,2,HLOOKUP(X70,Forinnstilling!$D$26:$R$27,2,TRUE)))</f>
        <v>-</v>
      </c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</row>
    <row r="71" spans="1:52" s="1" customFormat="1" x14ac:dyDescent="0.25">
      <c r="A71" s="175">
        <v>805</v>
      </c>
      <c r="B71" s="176">
        <f>'Plan og Line - Effekt'!Q16</f>
        <v>297.04500000000002</v>
      </c>
      <c r="C71" s="177">
        <f>'Plan og Line - Effekt'!Q16/(4185*($H$4-$H$5))*3600</f>
        <v>25.552258064516131</v>
      </c>
      <c r="D71" s="178">
        <f>C71/SQRT(Data!$G$1)/100</f>
        <v>8.0803334844276667E-2</v>
      </c>
      <c r="E71" s="177" t="str">
        <f>IF(D71&gt;0.75,8,IF(D71&lt;0.13,"-",HLOOKUP(D71,Forinnstilling!$D$23:$R$24,2,TRUE)))</f>
        <v>-</v>
      </c>
      <c r="F71" s="177">
        <f>IF(D71&gt;0.26,"-",IF(D71&lt;0.07,2,HLOOKUP(D71,Forinnstilling!$D$26:$R$27,2,TRUE)))</f>
        <v>3.5</v>
      </c>
      <c r="G71" s="179">
        <f>'Plan og Line - Effekt'!R16</f>
        <v>498.2949999999999</v>
      </c>
      <c r="H71" s="177">
        <f>'Plan og Line - Effekt'!R16/(4185*($H$4-$H$5))*3600</f>
        <v>42.864086021505365</v>
      </c>
      <c r="I71" s="178">
        <f>H71/SQRT(Data!$G$1)/100</f>
        <v>0.13554814164934212</v>
      </c>
      <c r="J71" s="177">
        <f>IF(I71&gt;0.75,8,IF(I71&lt;0.13,"-",HLOOKUP(I71,Forinnstilling!$D$23:$R$24,2,TRUE)))</f>
        <v>1</v>
      </c>
      <c r="K71" s="177">
        <f>IF(I71&gt;0.26,"-",IF(I71&lt;0.07,2,HLOOKUP(I71,Forinnstilling!$D$26:$R$27,2,TRUE)))</f>
        <v>5.5</v>
      </c>
      <c r="L71" s="179">
        <f>'Plan og Line - Effekt'!S16</f>
        <v>648.02499999999986</v>
      </c>
      <c r="M71" s="177">
        <f>'Plan og Line - Effekt'!S16/(4185*($H$4-$H$5))*3600</f>
        <v>55.74408602150536</v>
      </c>
      <c r="N71" s="178">
        <f>M71/SQRT(Data!$G$1)/100</f>
        <v>0.17627827791231079</v>
      </c>
      <c r="O71" s="177">
        <f>IF(N71&gt;0.75,8,IF(N71&lt;0.13,"-",HLOOKUP(N71,Forinnstilling!$D$23:$R$24,2,TRUE)))</f>
        <v>1</v>
      </c>
      <c r="P71" s="177">
        <f>IF(N71&gt;0.26,"-",IF(N71&lt;0.07,2,HLOOKUP(N71,Forinnstilling!$D$26:$R$27,2,TRUE)))</f>
        <v>6.5</v>
      </c>
      <c r="Q71" s="179">
        <f>'Plan og Line - Effekt'!T16</f>
        <v>905.62499999999977</v>
      </c>
      <c r="R71" s="177">
        <f>'Plan og Line - Effekt'!T16/(4185*($H$4-$H$5))*3600</f>
        <v>77.903225806451587</v>
      </c>
      <c r="S71" s="178">
        <f>R71/SQRT(Data!$G$1)/100</f>
        <v>0.24635163062279461</v>
      </c>
      <c r="T71" s="177">
        <f>IF(S71&gt;0.75,8,IF(S71&lt;0.13,"-",HLOOKUP(S71,Forinnstilling!$D$23:$R$24,2,TRUE)))</f>
        <v>2</v>
      </c>
      <c r="U71" s="177">
        <f>IF(S71&gt;0.26,"-",IF(S71&lt;0.07,2,HLOOKUP(S71,Forinnstilling!$D$26:$R$27,2,TRUE)))</f>
        <v>7.5</v>
      </c>
      <c r="V71" s="186">
        <f>'Plan og Line - Effekt'!U16</f>
        <v>1287.1949999999999</v>
      </c>
      <c r="W71" s="177">
        <f>'Plan og Line - Effekt'!U16/(4185*($H$4-$H$5))*3600</f>
        <v>110.72645161290322</v>
      </c>
      <c r="X71" s="178">
        <f>W71/SQRT(Data!$G$1)/100</f>
        <v>0.35014778432519883</v>
      </c>
      <c r="Y71" s="177">
        <f>IF(X71&gt;0.75,8,IF(X71&lt;0.13,"-",HLOOKUP(X71,Forinnstilling!$D$23:$R$24,2,TRUE)))</f>
        <v>3.5</v>
      </c>
      <c r="Z71" s="177" t="str">
        <f>IF(X71&gt;0.26,"-",IF(X71&lt;0.07,2,HLOOKUP(X71,Forinnstilling!$D$26:$R$27,2,TRUE)))</f>
        <v>-</v>
      </c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</row>
    <row r="72" spans="1:52" s="1" customFormat="1" x14ac:dyDescent="0.25">
      <c r="A72" s="175">
        <v>905</v>
      </c>
      <c r="B72" s="180">
        <f>'Plan og Line - Effekt'!Q17</f>
        <v>333.94499999999999</v>
      </c>
      <c r="C72" s="181">
        <f>'Plan og Line - Effekt'!Q17/(4185*($H$4-$H$5))*3600</f>
        <v>28.726451612903226</v>
      </c>
      <c r="D72" s="182">
        <f>C72/SQRT(Data!$G$1)/100</f>
        <v>9.0841016191391774E-2</v>
      </c>
      <c r="E72" s="181" t="str">
        <f>IF(D72&gt;0.75,8,IF(D72&lt;0.13,"-",HLOOKUP(D72,Forinnstilling!$D$23:$R$24,2,TRUE)))</f>
        <v>-</v>
      </c>
      <c r="F72" s="181">
        <f>IF(D72&gt;0.26,"-",IF(D72&lt;0.07,2,HLOOKUP(D72,Forinnstilling!$D$26:$R$27,2,TRUE)))</f>
        <v>4</v>
      </c>
      <c r="G72" s="183">
        <f>'Plan og Line - Effekt'!R17</f>
        <v>560.19499999999994</v>
      </c>
      <c r="H72" s="181">
        <f>'Plan og Line - Effekt'!R17/(4185*($H$4-$H$5))*3600</f>
        <v>48.188817204301074</v>
      </c>
      <c r="I72" s="182">
        <f>H72/SQRT(Data!$G$1)/100</f>
        <v>0.15238642011509895</v>
      </c>
      <c r="J72" s="181">
        <f>IF(I72&gt;0.75,8,IF(I72&lt;0.13,"-",HLOOKUP(I72,Forinnstilling!$D$23:$R$24,2,TRUE)))</f>
        <v>1</v>
      </c>
      <c r="K72" s="181">
        <f>IF(I72&gt;0.26,"-",IF(I72&lt;0.07,2,HLOOKUP(I72,Forinnstilling!$D$26:$R$27,2,TRUE)))</f>
        <v>6</v>
      </c>
      <c r="L72" s="183">
        <f>'Plan og Line - Effekt'!S17</f>
        <v>728.52499999999986</v>
      </c>
      <c r="M72" s="181">
        <f>'Plan og Line - Effekt'!S17/(4185*($H$4-$H$5))*3600</f>
        <v>62.668817204301057</v>
      </c>
      <c r="N72" s="182">
        <f>M72/SQRT(Data!$G$1)/100</f>
        <v>0.198176200634337</v>
      </c>
      <c r="O72" s="181">
        <f>IF(N72&gt;0.75,8,IF(N72&lt;0.13,"-",HLOOKUP(N72,Forinnstilling!$D$23:$R$24,2,TRUE)))</f>
        <v>1.5</v>
      </c>
      <c r="P72" s="181">
        <f>IF(N72&gt;0.26,"-",IF(N72&lt;0.07,2,HLOOKUP(N72,Forinnstilling!$D$26:$R$27,2,TRUE)))</f>
        <v>7</v>
      </c>
      <c r="Q72" s="183">
        <f>'Plan og Line - Effekt'!T17</f>
        <v>1018.1249999999998</v>
      </c>
      <c r="R72" s="181">
        <f>'Plan og Line - Effekt'!T17/(4185*($H$4-$H$5))*3600</f>
        <v>87.580645161290306</v>
      </c>
      <c r="S72" s="182">
        <f>R72/SQRT(Data!$G$1)/100</f>
        <v>0.27695431765668216</v>
      </c>
      <c r="T72" s="181">
        <f>IF(S72&gt;0.75,8,IF(S72&lt;0.13,"-",HLOOKUP(S72,Forinnstilling!$D$23:$R$24,2,TRUE)))</f>
        <v>2.5</v>
      </c>
      <c r="U72" s="181" t="str">
        <f>IF(S72&gt;0.26,"-",IF(S72&lt;0.07,2,HLOOKUP(S72,Forinnstilling!$D$26:$R$27,2,TRUE)))</f>
        <v>-</v>
      </c>
      <c r="V72" s="187">
        <f>'Plan og Line - Effekt'!U17</f>
        <v>1447.095</v>
      </c>
      <c r="W72" s="181">
        <f>'Plan og Line - Effekt'!U17/(4185*($H$4-$H$5))*3600</f>
        <v>124.48129032258065</v>
      </c>
      <c r="X72" s="182">
        <f>W72/SQRT(Data!$G$1)/100</f>
        <v>0.39364440349603103</v>
      </c>
      <c r="Y72" s="181">
        <f>IF(X72&gt;0.75,8,IF(X72&lt;0.13,"-",HLOOKUP(X72,Forinnstilling!$D$23:$R$24,2,TRUE)))</f>
        <v>4</v>
      </c>
      <c r="Z72" s="181" t="str">
        <f>IF(X72&gt;0.26,"-",IF(X72&lt;0.07,2,HLOOKUP(X72,Forinnstilling!$D$26:$R$27,2,TRUE)))</f>
        <v>-</v>
      </c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</row>
    <row r="73" spans="1:52" s="1" customFormat="1" x14ac:dyDescent="0.25">
      <c r="A73" s="175">
        <v>1005</v>
      </c>
      <c r="B73" s="176">
        <f>'Plan og Line - Effekt'!Q18</f>
        <v>370.84499999999997</v>
      </c>
      <c r="C73" s="177">
        <f>'Plan og Line - Effekt'!Q18/(4185*($H$4-$H$5))*3600</f>
        <v>31.900645161290324</v>
      </c>
      <c r="D73" s="178">
        <f>C73/SQRT(Data!$G$1)/100</f>
        <v>0.1008786975385069</v>
      </c>
      <c r="E73" s="177" t="str">
        <f>IF(D73&gt;0.75,8,IF(D73&lt;0.13,"-",HLOOKUP(D73,Forinnstilling!$D$23:$R$24,2,TRUE)))</f>
        <v>-</v>
      </c>
      <c r="F73" s="177">
        <f>IF(D73&gt;0.26,"-",IF(D73&lt;0.07,2,HLOOKUP(D73,Forinnstilling!$D$26:$R$27,2,TRUE)))</f>
        <v>4.5</v>
      </c>
      <c r="G73" s="179">
        <f>'Plan og Line - Effekt'!R18</f>
        <v>622.09499999999991</v>
      </c>
      <c r="H73" s="177">
        <f>'Plan og Line - Effekt'!R18/(4185*($H$4-$H$5))*3600</f>
        <v>53.513548387096769</v>
      </c>
      <c r="I73" s="178">
        <f>H73/SQRT(Data!$G$1)/100</f>
        <v>0.1692246985808557</v>
      </c>
      <c r="J73" s="177">
        <f>IF(I73&gt;0.75,8,IF(I73&lt;0.13,"-",HLOOKUP(I73,Forinnstilling!$D$23:$R$24,2,TRUE)))</f>
        <v>1</v>
      </c>
      <c r="K73" s="177">
        <f>IF(I73&gt;0.26,"-",IF(I73&lt;0.07,2,HLOOKUP(I73,Forinnstilling!$D$26:$R$27,2,TRUE)))</f>
        <v>6</v>
      </c>
      <c r="L73" s="179">
        <f>'Plan og Line - Effekt'!S18</f>
        <v>809.02499999999986</v>
      </c>
      <c r="M73" s="177">
        <f>'Plan og Line - Effekt'!S18/(4185*($H$4-$H$5))*3600</f>
        <v>69.59354838709676</v>
      </c>
      <c r="N73" s="178">
        <f>M73/SQRT(Data!$G$1)/100</f>
        <v>0.2200741233563632</v>
      </c>
      <c r="O73" s="177">
        <f>IF(N73&gt;0.75,8,IF(N73&lt;0.13,"-",HLOOKUP(N73,Forinnstilling!$D$23:$R$24,2,TRUE)))</f>
        <v>2</v>
      </c>
      <c r="P73" s="177">
        <f>IF(N73&gt;0.26,"-",IF(N73&lt;0.07,2,HLOOKUP(N73,Forinnstilling!$D$26:$R$27,2,TRUE)))</f>
        <v>7.5</v>
      </c>
      <c r="Q73" s="179">
        <f>'Plan og Line - Effekt'!T18</f>
        <v>1130.6249999999998</v>
      </c>
      <c r="R73" s="177">
        <f>'Plan og Line - Effekt'!T18/(4185*($H$4-$H$5))*3600</f>
        <v>97.258064516129025</v>
      </c>
      <c r="S73" s="178">
        <f>R73/SQRT(Data!$G$1)/100</f>
        <v>0.30755700469056974</v>
      </c>
      <c r="T73" s="177">
        <f>IF(S73&gt;0.75,8,IF(S73&lt;0.13,"-",HLOOKUP(S73,Forinnstilling!$D$23:$R$24,2,TRUE)))</f>
        <v>2.5</v>
      </c>
      <c r="U73" s="177" t="str">
        <f>IF(S73&gt;0.26,"-",IF(S73&lt;0.07,2,HLOOKUP(S73,Forinnstilling!$D$26:$R$27,2,TRUE)))</f>
        <v>-</v>
      </c>
      <c r="V73" s="186">
        <f>'Plan og Line - Effekt'!U18</f>
        <v>1606.9949999999999</v>
      </c>
      <c r="W73" s="177">
        <f>'Plan og Line - Effekt'!U18/(4185*($H$4-$H$5))*3600</f>
        <v>138.23612903225808</v>
      </c>
      <c r="X73" s="178">
        <f>W73/SQRT(Data!$G$1)/100</f>
        <v>0.43714102266686328</v>
      </c>
      <c r="Y73" s="177">
        <f>IF(X73&gt;0.75,8,IF(X73&lt;0.13,"-",HLOOKUP(X73,Forinnstilling!$D$23:$R$24,2,TRUE)))</f>
        <v>4.5</v>
      </c>
      <c r="Z73" s="177" t="str">
        <f>IF(X73&gt;0.26,"-",IF(X73&lt;0.07,2,HLOOKUP(X73,Forinnstilling!$D$26:$R$27,2,TRUE)))</f>
        <v>-</v>
      </c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</row>
    <row r="74" spans="1:52" s="1" customFormat="1" x14ac:dyDescent="0.25">
      <c r="A74" s="175">
        <v>1105</v>
      </c>
      <c r="B74" s="180">
        <f>'Plan og Line - Effekt'!Q19</f>
        <v>407.745</v>
      </c>
      <c r="C74" s="181">
        <f>'Plan og Line - Effekt'!Q19/(4185*($H$4-$H$5))*3600</f>
        <v>35.074838709677422</v>
      </c>
      <c r="D74" s="182">
        <f>C74/SQRT(Data!$G$1)/100</f>
        <v>0.110916378885622</v>
      </c>
      <c r="E74" s="181" t="str">
        <f>IF(D74&gt;0.75,8,IF(D74&lt;0.13,"-",HLOOKUP(D74,Forinnstilling!$D$23:$R$24,2,TRUE)))</f>
        <v>-</v>
      </c>
      <c r="F74" s="181">
        <f>IF(D74&gt;0.26,"-",IF(D74&lt;0.07,2,HLOOKUP(D74,Forinnstilling!$D$26:$R$27,2,TRUE)))</f>
        <v>5</v>
      </c>
      <c r="G74" s="183">
        <f>'Plan og Line - Effekt'!R19</f>
        <v>683.99499999999989</v>
      </c>
      <c r="H74" s="181">
        <f>'Plan og Line - Effekt'!R19/(4185*($H$4-$H$5))*3600</f>
        <v>58.838279569892464</v>
      </c>
      <c r="I74" s="182">
        <f>H74/SQRT(Data!$G$1)/100</f>
        <v>0.18606297704661248</v>
      </c>
      <c r="J74" s="181">
        <f>IF(I74&gt;0.75,8,IF(I74&lt;0.13,"-",HLOOKUP(I74,Forinnstilling!$D$23:$R$24,2,TRUE)))</f>
        <v>1.5</v>
      </c>
      <c r="K74" s="181">
        <f>IF(I74&gt;0.26,"-",IF(I74&lt;0.07,2,HLOOKUP(I74,Forinnstilling!$D$26:$R$27,2,TRUE)))</f>
        <v>7</v>
      </c>
      <c r="L74" s="183">
        <f>'Plan og Line - Effekt'!S19</f>
        <v>889.52499999999986</v>
      </c>
      <c r="M74" s="181">
        <f>'Plan og Line - Effekt'!S19/(4185*($H$4-$H$5))*3600</f>
        <v>76.518279569892456</v>
      </c>
      <c r="N74" s="182">
        <f>M74/SQRT(Data!$G$1)/100</f>
        <v>0.2419720460783894</v>
      </c>
      <c r="O74" s="181">
        <f>IF(N74&gt;0.75,8,IF(N74&lt;0.13,"-",HLOOKUP(N74,Forinnstilling!$D$23:$R$24,2,TRUE)))</f>
        <v>2</v>
      </c>
      <c r="P74" s="181">
        <f>IF(N74&gt;0.26,"-",IF(N74&lt;0.07,2,HLOOKUP(N74,Forinnstilling!$D$26:$R$27,2,TRUE)))</f>
        <v>7.5</v>
      </c>
      <c r="Q74" s="183">
        <f>'Plan og Line - Effekt'!T19</f>
        <v>1243.1249999999998</v>
      </c>
      <c r="R74" s="181">
        <f>'Plan og Line - Effekt'!T19/(4185*($H$4-$H$5))*3600</f>
        <v>106.93548387096772</v>
      </c>
      <c r="S74" s="182">
        <f>R74/SQRT(Data!$G$1)/100</f>
        <v>0.33815969172445726</v>
      </c>
      <c r="T74" s="181">
        <f>IF(S74&gt;0.75,8,IF(S74&lt;0.13,"-",HLOOKUP(S74,Forinnstilling!$D$23:$R$24,2,TRUE)))</f>
        <v>3</v>
      </c>
      <c r="U74" s="181" t="str">
        <f>IF(S74&gt;0.26,"-",IF(S74&lt;0.07,2,HLOOKUP(S74,Forinnstilling!$D$26:$R$27,2,TRUE)))</f>
        <v>-</v>
      </c>
      <c r="V74" s="187">
        <f>'Plan og Line - Effekt'!U19</f>
        <v>1766.895</v>
      </c>
      <c r="W74" s="181">
        <f>'Plan og Line - Effekt'!U19/(4185*($H$4-$H$5))*3600</f>
        <v>151.99096774193546</v>
      </c>
      <c r="X74" s="182">
        <f>W74/SQRT(Data!$G$1)/100</f>
        <v>0.48063764183769531</v>
      </c>
      <c r="Y74" s="181">
        <f>IF(X74&gt;0.75,8,IF(X74&lt;0.13,"-",HLOOKUP(X74,Forinnstilling!$D$23:$R$24,2,TRUE)))</f>
        <v>5</v>
      </c>
      <c r="Z74" s="181" t="str">
        <f>IF(X74&gt;0.26,"-",IF(X74&lt;0.07,2,HLOOKUP(X74,Forinnstilling!$D$26:$R$27,2,TRUE)))</f>
        <v>-</v>
      </c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2" s="1" customFormat="1" x14ac:dyDescent="0.25">
      <c r="A75" s="175">
        <v>1205</v>
      </c>
      <c r="B75" s="176">
        <f>'Plan og Line - Effekt'!Q20</f>
        <v>444.64499999999998</v>
      </c>
      <c r="C75" s="177">
        <f>'Plan og Line - Effekt'!Q20/(4185*($H$4-$H$5))*3600</f>
        <v>38.249032258064517</v>
      </c>
      <c r="D75" s="178">
        <f>C75/SQRT(Data!$G$1)/100</f>
        <v>0.12095406023273712</v>
      </c>
      <c r="E75" s="177" t="str">
        <f>IF(D75&gt;0.75,8,IF(D75&lt;0.13,"-",HLOOKUP(D75,Forinnstilling!$D$23:$R$24,2,TRUE)))</f>
        <v>-</v>
      </c>
      <c r="F75" s="177">
        <f>IF(D75&gt;0.26,"-",IF(D75&lt;0.07,2,HLOOKUP(D75,Forinnstilling!$D$26:$R$27,2,TRUE)))</f>
        <v>5</v>
      </c>
      <c r="G75" s="179">
        <f>'Plan og Line - Effekt'!R20</f>
        <v>745.89499999999987</v>
      </c>
      <c r="H75" s="177">
        <f>'Plan og Line - Effekt'!R20/(4185*($H$4-$H$5))*3600</f>
        <v>64.163010752688152</v>
      </c>
      <c r="I75" s="178">
        <f>H75/SQRT(Data!$G$1)/100</f>
        <v>0.20290125551236923</v>
      </c>
      <c r="J75" s="177">
        <f>IF(I75&gt;0.75,8,IF(I75&lt;0.13,"-",HLOOKUP(I75,Forinnstilling!$D$23:$R$24,2,TRUE)))</f>
        <v>1.5</v>
      </c>
      <c r="K75" s="177">
        <f>IF(I75&gt;0.26,"-",IF(I75&lt;0.07,2,HLOOKUP(I75,Forinnstilling!$D$26:$R$27,2,TRUE)))</f>
        <v>7</v>
      </c>
      <c r="L75" s="179">
        <f>'Plan og Line - Effekt'!S20</f>
        <v>970.02499999999975</v>
      </c>
      <c r="M75" s="177">
        <f>'Plan og Line - Effekt'!S20/(4185*($H$4-$H$5))*3600</f>
        <v>83.443010752688153</v>
      </c>
      <c r="N75" s="178">
        <f>M75/SQRT(Data!$G$1)/100</f>
        <v>0.26386996880041558</v>
      </c>
      <c r="O75" s="177">
        <f>IF(N75&gt;0.75,8,IF(N75&lt;0.13,"-",HLOOKUP(N75,Forinnstilling!$D$23:$R$24,2,TRUE)))</f>
        <v>2</v>
      </c>
      <c r="P75" s="177" t="str">
        <f>IF(N75&gt;0.26,"-",IF(N75&lt;0.07,2,HLOOKUP(N75,Forinnstilling!$D$26:$R$27,2,TRUE)))</f>
        <v>-</v>
      </c>
      <c r="Q75" s="179">
        <f>'Plan og Line - Effekt'!T20</f>
        <v>1355.6249999999998</v>
      </c>
      <c r="R75" s="177">
        <f>'Plan og Line - Effekt'!T20/(4185*($H$4-$H$5))*3600</f>
        <v>116.61290322580643</v>
      </c>
      <c r="S75" s="178">
        <f>R75/SQRT(Data!$G$1)/100</f>
        <v>0.36876237875834483</v>
      </c>
      <c r="T75" s="177">
        <f>IF(S75&gt;0.75,8,IF(S75&lt;0.13,"-",HLOOKUP(S75,Forinnstilling!$D$23:$R$24,2,TRUE)))</f>
        <v>3.5</v>
      </c>
      <c r="U75" s="177" t="str">
        <f>IF(S75&gt;0.26,"-",IF(S75&lt;0.07,2,HLOOKUP(S75,Forinnstilling!$D$26:$R$27,2,TRUE)))</f>
        <v>-</v>
      </c>
      <c r="V75" s="186">
        <f>'Plan og Line - Effekt'!U20</f>
        <v>1926.7950000000001</v>
      </c>
      <c r="W75" s="177">
        <f>'Plan og Line - Effekt'!U20/(4185*($H$4-$H$5))*3600</f>
        <v>165.74580645161291</v>
      </c>
      <c r="X75" s="178">
        <f>W75/SQRT(Data!$G$1)/100</f>
        <v>0.52413426100852756</v>
      </c>
      <c r="Y75" s="177">
        <f>IF(X75&gt;0.75,8,IF(X75&lt;0.13,"-",HLOOKUP(X75,Forinnstilling!$D$23:$R$24,2,TRUE)))</f>
        <v>5.5</v>
      </c>
      <c r="Z75" s="177" t="str">
        <f>IF(X75&gt;0.26,"-",IF(X75&lt;0.07,2,HLOOKUP(X75,Forinnstilling!$D$26:$R$27,2,TRUE)))</f>
        <v>-</v>
      </c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2" s="1" customFormat="1" x14ac:dyDescent="0.25">
      <c r="A76" s="175">
        <v>1305</v>
      </c>
      <c r="B76" s="180">
        <f>'Plan og Line - Effekt'!Q21</f>
        <v>481.54500000000002</v>
      </c>
      <c r="C76" s="181">
        <f>'Plan og Line - Effekt'!Q21/(4185*($H$4-$H$5))*3600</f>
        <v>41.423225806451612</v>
      </c>
      <c r="D76" s="182">
        <f>C76/SQRT(Data!$G$1)/100</f>
        <v>0.13099174157985222</v>
      </c>
      <c r="E76" s="181">
        <f>IF(D76&gt;0.75,8,IF(D76&lt;0.13,"-",HLOOKUP(D76,Forinnstilling!$D$23:$R$24,2,TRUE)))</f>
        <v>1</v>
      </c>
      <c r="F76" s="181">
        <f>IF(D76&gt;0.26,"-",IF(D76&lt;0.07,2,HLOOKUP(D76,Forinnstilling!$D$26:$R$27,2,TRUE)))</f>
        <v>5.5</v>
      </c>
      <c r="G76" s="183">
        <f>'Plan og Line - Effekt'!R21</f>
        <v>807.79499999999985</v>
      </c>
      <c r="H76" s="181">
        <f>'Plan og Line - Effekt'!R21/(4185*($H$4-$H$5))*3600</f>
        <v>69.487741935483868</v>
      </c>
      <c r="I76" s="182">
        <f>H76/SQRT(Data!$G$1)/100</f>
        <v>0.21973953397812607</v>
      </c>
      <c r="J76" s="181">
        <f>IF(I76&gt;0.75,8,IF(I76&lt;0.13,"-",HLOOKUP(I76,Forinnstilling!$D$23:$R$24,2,TRUE)))</f>
        <v>1.5</v>
      </c>
      <c r="K76" s="181">
        <f>IF(I76&gt;0.26,"-",IF(I76&lt;0.07,2,HLOOKUP(I76,Forinnstilling!$D$26:$R$27,2,TRUE)))</f>
        <v>7</v>
      </c>
      <c r="L76" s="183">
        <f>'Plan og Line - Effekt'!S21</f>
        <v>1050.5249999999999</v>
      </c>
      <c r="M76" s="181">
        <f>'Plan og Line - Effekt'!S21/(4185*($H$4-$H$5))*3600</f>
        <v>90.367741935483863</v>
      </c>
      <c r="N76" s="182">
        <f>M76/SQRT(Data!$G$1)/100</f>
        <v>0.28576789152244181</v>
      </c>
      <c r="O76" s="181">
        <f>IF(N76&gt;0.75,8,IF(N76&lt;0.13,"-",HLOOKUP(N76,Forinnstilling!$D$23:$R$24,2,TRUE)))</f>
        <v>2.5</v>
      </c>
      <c r="P76" s="181" t="str">
        <f>IF(N76&gt;0.26,"-",IF(N76&lt;0.07,2,HLOOKUP(N76,Forinnstilling!$D$26:$R$27,2,TRUE)))</f>
        <v>-</v>
      </c>
      <c r="Q76" s="183">
        <f>'Plan og Line - Effekt'!T21</f>
        <v>1468.1249999999998</v>
      </c>
      <c r="R76" s="181">
        <f>'Plan og Line - Effekt'!T21/(4185*($H$4-$H$5))*3600</f>
        <v>126.29032258064514</v>
      </c>
      <c r="S76" s="182">
        <f>R76/SQRT(Data!$G$1)/100</f>
        <v>0.39936506579223235</v>
      </c>
      <c r="T76" s="181">
        <f>IF(S76&gt;0.75,8,IF(S76&lt;0.13,"-",HLOOKUP(S76,Forinnstilling!$D$23:$R$24,2,TRUE)))</f>
        <v>4</v>
      </c>
      <c r="U76" s="181" t="str">
        <f>IF(S76&gt;0.26,"-",IF(S76&lt;0.07,2,HLOOKUP(S76,Forinnstilling!$D$26:$R$27,2,TRUE)))</f>
        <v>-</v>
      </c>
      <c r="V76" s="187">
        <f>'Plan og Line - Effekt'!U21</f>
        <v>2086.6950000000002</v>
      </c>
      <c r="W76" s="181">
        <f>'Plan og Line - Effekt'!U21/(4185*($H$4-$H$5))*3600</f>
        <v>179.50064516129035</v>
      </c>
      <c r="X76" s="182">
        <f>W76/SQRT(Data!$G$1)/100</f>
        <v>0.5676308801793597</v>
      </c>
      <c r="Y76" s="181">
        <f>IF(X76&gt;0.75,8,IF(X76&lt;0.13,"-",HLOOKUP(X76,Forinnstilling!$D$23:$R$24,2,TRUE)))</f>
        <v>5.5</v>
      </c>
      <c r="Z76" s="181" t="str">
        <f>IF(X76&gt;0.26,"-",IF(X76&lt;0.07,2,HLOOKUP(X76,Forinnstilling!$D$26:$R$27,2,TRUE)))</f>
        <v>-</v>
      </c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2" s="1" customFormat="1" x14ac:dyDescent="0.25">
      <c r="A77" s="175">
        <v>1405</v>
      </c>
      <c r="B77" s="176">
        <f>'Plan og Line - Effekt'!Q22</f>
        <v>518.44499999999994</v>
      </c>
      <c r="C77" s="177">
        <f>'Plan og Line - Effekt'!Q22/(4185*($H$4-$H$5))*3600</f>
        <v>44.597419354838699</v>
      </c>
      <c r="D77" s="178">
        <f>C77/SQRT(Data!$G$1)/100</f>
        <v>0.14102942292696732</v>
      </c>
      <c r="E77" s="177">
        <f>IF(D77&gt;0.75,8,IF(D77&lt;0.13,"-",HLOOKUP(D77,Forinnstilling!$D$23:$R$24,2,TRUE)))</f>
        <v>1</v>
      </c>
      <c r="F77" s="177">
        <f>IF(D77&gt;0.26,"-",IF(D77&lt;0.07,2,HLOOKUP(D77,Forinnstilling!$D$26:$R$27,2,TRUE)))</f>
        <v>5.5</v>
      </c>
      <c r="G77" s="179">
        <f>'Plan og Line - Effekt'!R22</f>
        <v>869.69499999999982</v>
      </c>
      <c r="H77" s="177">
        <f>'Plan og Line - Effekt'!R22/(4185*($H$4-$H$5))*3600</f>
        <v>74.812473118279556</v>
      </c>
      <c r="I77" s="178">
        <f>H77/SQRT(Data!$G$1)/100</f>
        <v>0.23657781244388282</v>
      </c>
      <c r="J77" s="177">
        <f>IF(I77&gt;0.75,8,IF(I77&lt;0.13,"-",HLOOKUP(I77,Forinnstilling!$D$23:$R$24,2,TRUE)))</f>
        <v>2</v>
      </c>
      <c r="K77" s="177">
        <f>IF(I77&gt;0.26,"-",IF(I77&lt;0.07,2,HLOOKUP(I77,Forinnstilling!$D$26:$R$27,2,TRUE)))</f>
        <v>7.5</v>
      </c>
      <c r="L77" s="179">
        <f>'Plan og Line - Effekt'!S22</f>
        <v>1131.0249999999999</v>
      </c>
      <c r="M77" s="177">
        <f>'Plan og Line - Effekt'!S22/(4185*($H$4-$H$5))*3600</f>
        <v>97.29247311827956</v>
      </c>
      <c r="N77" s="178">
        <f>M77/SQRT(Data!$G$1)/100</f>
        <v>0.30766581424446804</v>
      </c>
      <c r="O77" s="177">
        <f>IF(N77&gt;0.75,8,IF(N77&lt;0.13,"-",HLOOKUP(N77,Forinnstilling!$D$23:$R$24,2,TRUE)))</f>
        <v>2.5</v>
      </c>
      <c r="P77" s="177" t="str">
        <f>IF(N77&gt;0.26,"-",IF(N77&lt;0.07,2,HLOOKUP(N77,Forinnstilling!$D$26:$R$27,2,TRUE)))</f>
        <v>-</v>
      </c>
      <c r="Q77" s="179">
        <f>'Plan og Line - Effekt'!T22</f>
        <v>1580.6249999999998</v>
      </c>
      <c r="R77" s="177">
        <f>'Plan og Line - Effekt'!T22/(4185*($H$4-$H$5))*3600</f>
        <v>135.96774193548387</v>
      </c>
      <c r="S77" s="178">
        <f>R77/SQRT(Data!$G$1)/100</f>
        <v>0.42996775282611993</v>
      </c>
      <c r="T77" s="177">
        <f>IF(S77&gt;0.75,8,IF(S77&lt;0.13,"-",HLOOKUP(S77,Forinnstilling!$D$23:$R$24,2,TRUE)))</f>
        <v>4.5</v>
      </c>
      <c r="U77" s="177" t="str">
        <f>IF(S77&gt;0.26,"-",IF(S77&lt;0.07,2,HLOOKUP(S77,Forinnstilling!$D$26:$R$27,2,TRUE)))</f>
        <v>-</v>
      </c>
      <c r="V77" s="186">
        <f>'Plan og Line - Effekt'!U22</f>
        <v>2246.5949999999998</v>
      </c>
      <c r="W77" s="177">
        <f>'Plan og Line - Effekt'!U22/(4185*($H$4-$H$5))*3600</f>
        <v>193.25548387096774</v>
      </c>
      <c r="X77" s="178">
        <f>W77/SQRT(Data!$G$1)/100</f>
        <v>0.61112749935019184</v>
      </c>
      <c r="Y77" s="177">
        <f>IF(X77&gt;0.75,8,IF(X77&lt;0.13,"-",HLOOKUP(X77,Forinnstilling!$D$23:$R$24,2,TRUE)))</f>
        <v>6</v>
      </c>
      <c r="Z77" s="177" t="str">
        <f>IF(X77&gt;0.26,"-",IF(X77&lt;0.07,2,HLOOKUP(X77,Forinnstilling!$D$26:$R$27,2,TRUE)))</f>
        <v>-</v>
      </c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</row>
    <row r="78" spans="1:52" s="1" customFormat="1" x14ac:dyDescent="0.25">
      <c r="A78" s="175">
        <v>1605</v>
      </c>
      <c r="B78" s="180">
        <f>'Plan og Line - Effekt'!Q23</f>
        <v>592.245</v>
      </c>
      <c r="C78" s="181">
        <f>'Plan og Line - Effekt'!Q23/(4185*($H$4-$H$5))*3600</f>
        <v>50.945806451612903</v>
      </c>
      <c r="D78" s="182">
        <f>C78/SQRT(Data!$G$1)/100</f>
        <v>0.16110478562119757</v>
      </c>
      <c r="E78" s="181">
        <f>IF(D78&gt;0.75,8,IF(D78&lt;0.13,"-",HLOOKUP(D78,Forinnstilling!$D$23:$R$24,2,TRUE)))</f>
        <v>1</v>
      </c>
      <c r="F78" s="181">
        <f>IF(D78&gt;0.26,"-",IF(D78&lt;0.07,2,HLOOKUP(D78,Forinnstilling!$D$26:$R$27,2,TRUE)))</f>
        <v>6</v>
      </c>
      <c r="G78" s="183">
        <f>'Plan og Line - Effekt'!R23</f>
        <v>993.49499999999978</v>
      </c>
      <c r="H78" s="181">
        <f>'Plan og Line - Effekt'!R23/(4185*($H$4-$H$5))*3600</f>
        <v>85.461935483870946</v>
      </c>
      <c r="I78" s="182">
        <f>H78/SQRT(Data!$G$1)/100</f>
        <v>0.27025436937539637</v>
      </c>
      <c r="J78" s="181">
        <f>IF(I78&gt;0.75,8,IF(I78&lt;0.13,"-",HLOOKUP(I78,Forinnstilling!$D$23:$R$24,2,TRUE)))</f>
        <v>2.5</v>
      </c>
      <c r="K78" s="181" t="str">
        <f>IF(I78&gt;0.26,"-",IF(I78&lt;0.07,2,HLOOKUP(I78,Forinnstilling!$D$26:$R$27,2,TRUE)))</f>
        <v>-</v>
      </c>
      <c r="L78" s="183">
        <f>'Plan og Line - Effekt'!S23</f>
        <v>1292.0249999999996</v>
      </c>
      <c r="M78" s="181">
        <f>'Plan og Line - Effekt'!S23/(4185*($H$4-$H$5))*3600</f>
        <v>111.14193548387094</v>
      </c>
      <c r="N78" s="182">
        <f>M78/SQRT(Data!$G$1)/100</f>
        <v>0.35146165968852033</v>
      </c>
      <c r="O78" s="181">
        <f>IF(N78&gt;0.75,8,IF(N78&lt;0.13,"-",HLOOKUP(N78,Forinnstilling!$D$23:$R$24,2,TRUE)))</f>
        <v>3.5</v>
      </c>
      <c r="P78" s="181" t="str">
        <f>IF(N78&gt;0.26,"-",IF(N78&lt;0.07,2,HLOOKUP(N78,Forinnstilling!$D$26:$R$27,2,TRUE)))</f>
        <v>-</v>
      </c>
      <c r="Q78" s="183">
        <f>'Plan og Line - Effekt'!T23</f>
        <v>1805.6249999999995</v>
      </c>
      <c r="R78" s="181">
        <f>'Plan og Line - Effekt'!T23/(4185*($H$4-$H$5))*3600</f>
        <v>155.32258064516125</v>
      </c>
      <c r="S78" s="182">
        <f>R78/SQRT(Data!$G$1)/100</f>
        <v>0.49117312689389492</v>
      </c>
      <c r="T78" s="181">
        <f>IF(S78&gt;0.75,8,IF(S78&lt;0.13,"-",HLOOKUP(S78,Forinnstilling!$D$23:$R$24,2,TRUE)))</f>
        <v>5</v>
      </c>
      <c r="U78" s="181" t="str">
        <f>IF(S78&gt;0.26,"-",IF(S78&lt;0.07,2,HLOOKUP(S78,Forinnstilling!$D$26:$R$27,2,TRUE)))</f>
        <v>-</v>
      </c>
      <c r="V78" s="187">
        <f>'Plan og Line - Effekt'!U23</f>
        <v>2566.395</v>
      </c>
      <c r="W78" s="181">
        <f>'Plan og Line - Effekt'!U23/(4185*($H$4-$H$5))*3600</f>
        <v>220.7651612903226</v>
      </c>
      <c r="X78" s="182">
        <f>W78/SQRT(Data!$G$1)/100</f>
        <v>0.69812073769185612</v>
      </c>
      <c r="Y78" s="181">
        <f>IF(X78&gt;0.75,8,IF(X78&lt;0.13,"-",HLOOKUP(X78,Forinnstilling!$D$23:$R$24,2,TRUE)))</f>
        <v>7</v>
      </c>
      <c r="Z78" s="181" t="str">
        <f>IF(X78&gt;0.26,"-",IF(X78&lt;0.07,2,HLOOKUP(X78,Forinnstilling!$D$26:$R$27,2,TRUE)))</f>
        <v>-</v>
      </c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</row>
    <row r="79" spans="1:52" s="1" customFormat="1" x14ac:dyDescent="0.25">
      <c r="A79" s="175">
        <v>1805</v>
      </c>
      <c r="B79" s="176">
        <f>'Plan og Line - Effekt'!Q24</f>
        <v>666.04499999999996</v>
      </c>
      <c r="C79" s="177">
        <f>'Plan og Line - Effekt'!Q24/(4185*($H$4-$H$5))*3600</f>
        <v>57.294193548387085</v>
      </c>
      <c r="D79" s="178">
        <f>C79/SQRT(Data!$G$1)/100</f>
        <v>0.18118014831542775</v>
      </c>
      <c r="E79" s="177">
        <f>IF(D79&gt;0.75,8,IF(D79&lt;0.13,"-",HLOOKUP(D79,Forinnstilling!$D$23:$R$24,2,TRUE)))</f>
        <v>1.5</v>
      </c>
      <c r="F79" s="177">
        <f>IF(D79&gt;0.26,"-",IF(D79&lt;0.07,2,HLOOKUP(D79,Forinnstilling!$D$26:$R$27,2,TRUE)))</f>
        <v>7</v>
      </c>
      <c r="G79" s="179">
        <f>'Plan og Line - Effekt'!R24</f>
        <v>1117.2949999999998</v>
      </c>
      <c r="H79" s="177">
        <f>'Plan og Line - Effekt'!R24/(4185*($H$4-$H$5))*3600</f>
        <v>96.11139784946235</v>
      </c>
      <c r="I79" s="178">
        <f>H79/SQRT(Data!$G$1)/100</f>
        <v>0.30393092630690999</v>
      </c>
      <c r="J79" s="177">
        <f>IF(I79&gt;0.75,8,IF(I79&lt;0.13,"-",HLOOKUP(I79,Forinnstilling!$D$23:$R$24,2,TRUE)))</f>
        <v>2.5</v>
      </c>
      <c r="K79" s="177" t="str">
        <f>IF(I79&gt;0.26,"-",IF(I79&lt;0.07,2,HLOOKUP(I79,Forinnstilling!$D$26:$R$27,2,TRUE)))</f>
        <v>-</v>
      </c>
      <c r="L79" s="179">
        <f>'Plan og Line - Effekt'!S24</f>
        <v>1453.0249999999996</v>
      </c>
      <c r="M79" s="177">
        <f>'Plan og Line - Effekt'!S24/(4185*($H$4-$H$5))*3600</f>
        <v>124.99139784946234</v>
      </c>
      <c r="N79" s="178">
        <f>M79/SQRT(Data!$G$1)/100</f>
        <v>0.3952575051325728</v>
      </c>
      <c r="O79" s="177">
        <f>IF(N79&gt;0.75,8,IF(N79&lt;0.13,"-",HLOOKUP(N79,Forinnstilling!$D$23:$R$24,2,TRUE)))</f>
        <v>4</v>
      </c>
      <c r="P79" s="177" t="str">
        <f>IF(N79&gt;0.26,"-",IF(N79&lt;0.07,2,HLOOKUP(N79,Forinnstilling!$D$26:$R$27,2,TRUE)))</f>
        <v>-</v>
      </c>
      <c r="Q79" s="179">
        <f>'Plan og Line - Effekt'!T24</f>
        <v>2030.6249999999995</v>
      </c>
      <c r="R79" s="177">
        <f>'Plan og Line - Effekt'!T24/(4185*($H$4-$H$5))*3600</f>
        <v>174.67741935483866</v>
      </c>
      <c r="S79" s="178">
        <f>R79/SQRT(Data!$G$1)/100</f>
        <v>0.55237850096166996</v>
      </c>
      <c r="T79" s="177">
        <f>IF(S79&gt;0.75,8,IF(S79&lt;0.13,"-",HLOOKUP(S79,Forinnstilling!$D$23:$R$24,2,TRUE)))</f>
        <v>5.5</v>
      </c>
      <c r="U79" s="177" t="str">
        <f>IF(S79&gt;0.26,"-",IF(S79&lt;0.07,2,HLOOKUP(S79,Forinnstilling!$D$26:$R$27,2,TRUE)))</f>
        <v>-</v>
      </c>
      <c r="V79" s="186">
        <f>'Plan og Line - Effekt'!U24</f>
        <v>2886.1950000000002</v>
      </c>
      <c r="W79" s="177">
        <f>'Plan og Line - Effekt'!U24/(4185*($H$4-$H$5))*3600</f>
        <v>248.27483870967745</v>
      </c>
      <c r="X79" s="178">
        <f>W79/SQRT(Data!$G$1)/100</f>
        <v>0.78511397603352051</v>
      </c>
      <c r="Y79" s="177">
        <f>IF(X79&gt;0.75,8,IF(X79&lt;0.13,"-",HLOOKUP(X79,Forinnstilling!$D$23:$R$24,2,TRUE)))</f>
        <v>8</v>
      </c>
      <c r="Z79" s="177" t="str">
        <f>IF(X79&gt;0.26,"-",IF(X79&lt;0.07,2,HLOOKUP(X79,Forinnstilling!$D$26:$R$27,2,TRUE)))</f>
        <v>-</v>
      </c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s="1" customFormat="1" x14ac:dyDescent="0.25">
      <c r="A80" s="175">
        <v>2005</v>
      </c>
      <c r="B80" s="180">
        <f>'Plan og Line - Effekt'!Q25</f>
        <v>739.84500000000003</v>
      </c>
      <c r="C80" s="181">
        <f>'Plan og Line - Effekt'!Q25/(4185*($H$4-$H$5))*3600</f>
        <v>63.642580645161296</v>
      </c>
      <c r="D80" s="182">
        <f>C80/SQRT(Data!$G$1)/100</f>
        <v>0.20125551100965805</v>
      </c>
      <c r="E80" s="181">
        <f>IF(D80&gt;0.75,8,IF(D80&lt;0.13,"-",HLOOKUP(D80,Forinnstilling!$D$23:$R$24,2,TRUE)))</f>
        <v>1.5</v>
      </c>
      <c r="F80" s="181">
        <f>IF(D80&gt;0.26,"-",IF(D80&lt;0.07,2,HLOOKUP(D80,Forinnstilling!$D$26:$R$27,2,TRUE)))</f>
        <v>7</v>
      </c>
      <c r="G80" s="183">
        <f>'Plan og Line - Effekt'!R25</f>
        <v>1241.0949999999998</v>
      </c>
      <c r="H80" s="181">
        <f>'Plan og Line - Effekt'!R25/(4185*($H$4-$H$5))*3600</f>
        <v>106.76086021505374</v>
      </c>
      <c r="I80" s="182">
        <f>H80/SQRT(Data!$G$1)/100</f>
        <v>0.33760748323842354</v>
      </c>
      <c r="J80" s="181">
        <f>IF(I80&gt;0.75,8,IF(I80&lt;0.13,"-",HLOOKUP(I80,Forinnstilling!$D$23:$R$24,2,TRUE)))</f>
        <v>3</v>
      </c>
      <c r="K80" s="181" t="str">
        <f>IF(I80&gt;0.26,"-",IF(I80&lt;0.07,2,HLOOKUP(I80,Forinnstilling!$D$26:$R$27,2,TRUE)))</f>
        <v>-</v>
      </c>
      <c r="L80" s="183">
        <f>'Plan og Line - Effekt'!S25</f>
        <v>1614.0249999999996</v>
      </c>
      <c r="M80" s="181">
        <f>'Plan og Line - Effekt'!S25/(4185*($H$4-$H$5))*3600</f>
        <v>138.84086021505374</v>
      </c>
      <c r="N80" s="182">
        <f>M80/SQRT(Data!$G$1)/100</f>
        <v>0.43905335057662515</v>
      </c>
      <c r="O80" s="181">
        <f>IF(N80&gt;0.75,8,IF(N80&lt;0.13,"-",HLOOKUP(N80,Forinnstilling!$D$23:$R$24,2,TRUE)))</f>
        <v>4.5</v>
      </c>
      <c r="P80" s="181" t="str">
        <f>IF(N80&gt;0.26,"-",IF(N80&lt;0.07,2,HLOOKUP(N80,Forinnstilling!$D$26:$R$27,2,TRUE)))</f>
        <v>-</v>
      </c>
      <c r="Q80" s="183">
        <f>'Plan og Line - Effekt'!T25</f>
        <v>2255.6249999999995</v>
      </c>
      <c r="R80" s="181">
        <f>'Plan og Line - Effekt'!T25/(4185*($H$4-$H$5))*3600</f>
        <v>194.0322580645161</v>
      </c>
      <c r="S80" s="182">
        <f>R80/SQRT(Data!$G$1)/100</f>
        <v>0.61358387502944511</v>
      </c>
      <c r="T80" s="181">
        <f>IF(S80&gt;0.75,8,IF(S80&lt;0.13,"-",HLOOKUP(S80,Forinnstilling!$D$23:$R$24,2,TRUE)))</f>
        <v>6</v>
      </c>
      <c r="U80" s="181" t="str">
        <f>IF(S80&gt;0.26,"-",IF(S80&lt;0.07,2,HLOOKUP(S80,Forinnstilling!$D$26:$R$27,2,TRUE)))</f>
        <v>-</v>
      </c>
      <c r="V80" s="187">
        <f>'Plan og Line - Effekt'!U25</f>
        <v>3205.9949999999999</v>
      </c>
      <c r="W80" s="181">
        <f>'Plan og Line - Effekt'!U25/(4185*($H$4-$H$5))*3600</f>
        <v>275.78451612903223</v>
      </c>
      <c r="X80" s="182">
        <f>W80/SQRT(Data!$G$1)/100</f>
        <v>0.87210721437518457</v>
      </c>
      <c r="Y80" s="181">
        <f>IF(X80&gt;0.75,8,IF(X80&lt;0.13,"-",HLOOKUP(X80,Forinnstilling!$D$23:$R$24,2,TRUE)))</f>
        <v>8</v>
      </c>
      <c r="Z80" s="181" t="str">
        <f>IF(X80&gt;0.26,"-",IF(X80&lt;0.07,2,HLOOKUP(X80,Forinnstilling!$D$26:$R$27,2,TRUE)))</f>
        <v>-</v>
      </c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s="1" customFormat="1" x14ac:dyDescent="0.25">
      <c r="A81" s="175">
        <v>2305</v>
      </c>
      <c r="B81" s="176">
        <f>'Plan og Line - Effekt'!Q26</f>
        <v>850.54499999999996</v>
      </c>
      <c r="C81" s="177">
        <f>'Plan og Line - Effekt'!Q26/(4185*($H$4-$H$5))*3600</f>
        <v>73.165161290322573</v>
      </c>
      <c r="D81" s="178">
        <f>C81/SQRT(Data!$G$1)/100</f>
        <v>0.23136855505100332</v>
      </c>
      <c r="E81" s="177">
        <f>IF(D81&gt;0.75,8,IF(D81&lt;0.13,"-",HLOOKUP(D81,Forinnstilling!$D$23:$R$24,2,TRUE)))</f>
        <v>2</v>
      </c>
      <c r="F81" s="177">
        <f>IF(D81&gt;0.26,"-",IF(D81&lt;0.07,2,HLOOKUP(D81,Forinnstilling!$D$26:$R$27,2,TRUE)))</f>
        <v>7.5</v>
      </c>
      <c r="G81" s="179">
        <f>'Plan og Line - Effekt'!R26</f>
        <v>1426.7949999999998</v>
      </c>
      <c r="H81" s="177">
        <f>'Plan og Line - Effekt'!R26/(4185*($H$4-$H$5))*3600</f>
        <v>122.73505376344086</v>
      </c>
      <c r="I81" s="178">
        <f>H81/SQRT(Data!$G$1)/100</f>
        <v>0.38812231863569396</v>
      </c>
      <c r="J81" s="177">
        <f>IF(I81&gt;0.75,8,IF(I81&lt;0.13,"-",HLOOKUP(I81,Forinnstilling!$D$23:$R$24,2,TRUE)))</f>
        <v>4</v>
      </c>
      <c r="K81" s="177" t="str">
        <f>IF(I81&gt;0.26,"-",IF(I81&lt;0.07,2,HLOOKUP(I81,Forinnstilling!$D$26:$R$27,2,TRUE)))</f>
        <v>-</v>
      </c>
      <c r="L81" s="179">
        <f>'Plan og Line - Effekt'!S26</f>
        <v>1855.5249999999996</v>
      </c>
      <c r="M81" s="177">
        <f>'Plan og Line - Effekt'!S26/(4185*($H$4-$H$5))*3600</f>
        <v>159.61505376344084</v>
      </c>
      <c r="N81" s="178">
        <f>M81/SQRT(Data!$G$1)/100</f>
        <v>0.50474711874270373</v>
      </c>
      <c r="O81" s="177">
        <f>IF(N81&gt;0.75,8,IF(N81&lt;0.13,"-",HLOOKUP(N81,Forinnstilling!$D$23:$R$24,2,TRUE)))</f>
        <v>5</v>
      </c>
      <c r="P81" s="177" t="str">
        <f>IF(N81&gt;0.26,"-",IF(N81&lt;0.07,2,HLOOKUP(N81,Forinnstilling!$D$26:$R$27,2,TRUE)))</f>
        <v>-</v>
      </c>
      <c r="Q81" s="179">
        <f>'Plan og Line - Effekt'!T26</f>
        <v>2593.1249999999995</v>
      </c>
      <c r="R81" s="177">
        <f>'Plan og Line - Effekt'!T26/(4185*($H$4-$H$5))*3600</f>
        <v>223.06451612903223</v>
      </c>
      <c r="S81" s="178">
        <f>R81/SQRT(Data!$G$1)/100</f>
        <v>0.70539193613110773</v>
      </c>
      <c r="T81" s="177">
        <f>IF(S81&gt;0.75,8,IF(S81&lt;0.13,"-",HLOOKUP(S81,Forinnstilling!$D$23:$R$24,2,TRUE)))</f>
        <v>7</v>
      </c>
      <c r="U81" s="177" t="str">
        <f>IF(S81&gt;0.26,"-",IF(S81&lt;0.07,2,HLOOKUP(S81,Forinnstilling!$D$26:$R$27,2,TRUE)))</f>
        <v>-</v>
      </c>
      <c r="V81" s="186">
        <f>'Plan og Line - Effekt'!U26</f>
        <v>3685.6950000000002</v>
      </c>
      <c r="W81" s="177">
        <f>'Plan og Line - Effekt'!U26/(4185*($H$4-$H$5))*3600</f>
        <v>317.04903225806453</v>
      </c>
      <c r="X81" s="178">
        <f>W81/SQRT(Data!$G$1)/100</f>
        <v>1.0025970718876813</v>
      </c>
      <c r="Y81" s="177">
        <f>IF(X81&gt;0.75,8,IF(X81&lt;0.13,"-",HLOOKUP(X81,Forinnstilling!$D$23:$R$24,2,TRUE)))</f>
        <v>8</v>
      </c>
      <c r="Z81" s="177" t="str">
        <f>IF(X81&gt;0.26,"-",IF(X81&lt;0.07,2,HLOOKUP(X81,Forinnstilling!$D$26:$R$27,2,TRUE)))</f>
        <v>-</v>
      </c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s="1" customFormat="1" x14ac:dyDescent="0.25">
      <c r="A82" s="175">
        <v>2605</v>
      </c>
      <c r="B82" s="180">
        <f>'Plan og Line - Effekt'!Q27</f>
        <v>961.245</v>
      </c>
      <c r="C82" s="181">
        <f>'Plan og Line - Effekt'!Q27/(4185*($H$4-$H$5))*3600</f>
        <v>82.687741935483871</v>
      </c>
      <c r="D82" s="182">
        <f>C82/SQRT(Data!$G$1)/100</f>
        <v>0.26148159909234869</v>
      </c>
      <c r="E82" s="181">
        <f>IF(D82&gt;0.75,8,IF(D82&lt;0.13,"-",HLOOKUP(D82,Forinnstilling!$D$23:$R$24,2,TRUE)))</f>
        <v>2</v>
      </c>
      <c r="F82" s="181" t="str">
        <f>IF(D82&gt;0.26,"-",IF(D82&lt;0.07,2,HLOOKUP(D82,Forinnstilling!$D$26:$R$27,2,TRUE)))</f>
        <v>-</v>
      </c>
      <c r="G82" s="183">
        <f>'Plan og Line - Effekt'!R27</f>
        <v>1612.4949999999997</v>
      </c>
      <c r="H82" s="181">
        <f>'Plan og Line - Effekt'!R27/(4185*($H$4-$H$5))*3600</f>
        <v>138.70924731182794</v>
      </c>
      <c r="I82" s="182">
        <f>H82/SQRT(Data!$G$1)/100</f>
        <v>0.43863715403296433</v>
      </c>
      <c r="J82" s="181">
        <f>IF(I82&gt;0.75,8,IF(I82&lt;0.13,"-",HLOOKUP(I82,Forinnstilling!$D$23:$R$24,2,TRUE)))</f>
        <v>4.5</v>
      </c>
      <c r="K82" s="181" t="str">
        <f>IF(I82&gt;0.26,"-",IF(I82&lt;0.07,2,HLOOKUP(I82,Forinnstilling!$D$26:$R$27,2,TRUE)))</f>
        <v>-</v>
      </c>
      <c r="L82" s="183">
        <f>'Plan og Line - Effekt'!S27</f>
        <v>2097.0249999999996</v>
      </c>
      <c r="M82" s="181">
        <f>'Plan og Line - Effekt'!S27/(4185*($H$4-$H$5))*3600</f>
        <v>180.38924731182792</v>
      </c>
      <c r="N82" s="182">
        <f>M82/SQRT(Data!$G$1)/100</f>
        <v>0.57044088690878225</v>
      </c>
      <c r="O82" s="181">
        <f>IF(N82&gt;0.75,8,IF(N82&lt;0.13,"-",HLOOKUP(N82,Forinnstilling!$D$23:$R$24,2,TRUE)))</f>
        <v>6</v>
      </c>
      <c r="P82" s="181" t="str">
        <f>IF(N82&gt;0.26,"-",IF(N82&lt;0.07,2,HLOOKUP(N82,Forinnstilling!$D$26:$R$27,2,TRUE)))</f>
        <v>-</v>
      </c>
      <c r="Q82" s="183">
        <f>'Plan og Line - Effekt'!T27</f>
        <v>2930.6249999999995</v>
      </c>
      <c r="R82" s="181">
        <f>'Plan og Line - Effekt'!T27/(4185*($H$4-$H$5))*3600</f>
        <v>252.09677419354833</v>
      </c>
      <c r="S82" s="182">
        <f>R82/SQRT(Data!$G$1)/100</f>
        <v>0.79719999723277024</v>
      </c>
      <c r="T82" s="181">
        <f>IF(S82&gt;0.75,8,IF(S82&lt;0.13,"-",HLOOKUP(S82,Forinnstilling!$D$23:$R$24,2,TRUE)))</f>
        <v>8</v>
      </c>
      <c r="U82" s="181" t="str">
        <f>IF(S82&gt;0.26,"-",IF(S82&lt;0.07,2,HLOOKUP(S82,Forinnstilling!$D$26:$R$27,2,TRUE)))</f>
        <v>-</v>
      </c>
      <c r="V82" s="187">
        <f>'Plan og Line - Effekt'!U27</f>
        <v>4165.3949999999995</v>
      </c>
      <c r="W82" s="181">
        <f>'Plan og Line - Effekt'!U27/(4185*($H$4-$H$5))*3600</f>
        <v>358.31354838709672</v>
      </c>
      <c r="X82" s="182">
        <f>W82/SQRT(Data!$G$1)/100</f>
        <v>1.1330869294001775</v>
      </c>
      <c r="Y82" s="181">
        <f>IF(X82&gt;0.75,8,IF(X82&lt;0.13,"-",HLOOKUP(X82,Forinnstilling!$D$23:$R$24,2,TRUE)))</f>
        <v>8</v>
      </c>
      <c r="Z82" s="181" t="str">
        <f>IF(X82&gt;0.26,"-",IF(X82&lt;0.07,2,HLOOKUP(X82,Forinnstilling!$D$26:$R$27,2,TRUE)))</f>
        <v>-</v>
      </c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s="1" customFormat="1" x14ac:dyDescent="0.25">
      <c r="A83" s="188">
        <v>3005</v>
      </c>
      <c r="B83" s="189">
        <f>'Plan og Line - Effekt'!Q28</f>
        <v>1108.845</v>
      </c>
      <c r="C83" s="190">
        <f>'Plan og Line - Effekt'!Q28/(4185*($H$4-$H$5))*3600</f>
        <v>95.384516129032249</v>
      </c>
      <c r="D83" s="191">
        <f>C83/SQRT(Data!$G$1)/100</f>
        <v>0.30163232448080912</v>
      </c>
      <c r="E83" s="190">
        <f>IF(D83&gt;0.75,8,IF(D83&lt;0.13,"-",HLOOKUP(D83,Forinnstilling!$D$23:$R$24,2,TRUE)))</f>
        <v>2.5</v>
      </c>
      <c r="F83" s="190" t="str">
        <f>IF(D83&gt;0.26,"-",IF(D83&lt;0.07,2,HLOOKUP(D83,Forinnstilling!$D$26:$R$27,2,TRUE)))</f>
        <v>-</v>
      </c>
      <c r="G83" s="192">
        <f>'Plan og Line - Effekt'!R28</f>
        <v>1860.0949999999996</v>
      </c>
      <c r="H83" s="190">
        <f>'Plan og Line - Effekt'!R28/(4185*($H$4-$H$5))*3600</f>
        <v>160.00817204301072</v>
      </c>
      <c r="I83" s="191">
        <f>H83/SQRT(Data!$G$1)/100</f>
        <v>0.50599026789599133</v>
      </c>
      <c r="J83" s="190">
        <f>IF(I83&gt;0.75,8,IF(I83&lt;0.13,"-",HLOOKUP(I83,Forinnstilling!$D$23:$R$24,2,TRUE)))</f>
        <v>5</v>
      </c>
      <c r="K83" s="190" t="str">
        <f>IF(I83&gt;0.26,"-",IF(I83&lt;0.07,2,HLOOKUP(I83,Forinnstilling!$D$26:$R$27,2,TRUE)))</f>
        <v>-</v>
      </c>
      <c r="L83" s="192">
        <f>'Plan og Line - Effekt'!S28</f>
        <v>2419.0249999999996</v>
      </c>
      <c r="M83" s="190">
        <f>'Plan og Line - Effekt'!S28/(4185*($H$4-$H$5))*3600</f>
        <v>208.08817204301073</v>
      </c>
      <c r="N83" s="191">
        <f>M83/SQRT(Data!$G$1)/100</f>
        <v>0.65803257779688706</v>
      </c>
      <c r="O83" s="190">
        <f>IF(N83&gt;0.75,8,IF(N83&lt;0.13,"-",HLOOKUP(N83,Forinnstilling!$D$23:$R$24,2,TRUE)))</f>
        <v>6.5</v>
      </c>
      <c r="P83" s="190" t="str">
        <f>IF(N83&gt;0.26,"-",IF(N83&lt;0.07,2,HLOOKUP(N83,Forinnstilling!$D$26:$R$27,2,TRUE)))</f>
        <v>-</v>
      </c>
      <c r="Q83" s="192">
        <f>'Plan og Line - Effekt'!T28</f>
        <v>3380.6249999999995</v>
      </c>
      <c r="R83" s="190">
        <f>'Plan og Line - Effekt'!T28/(4185*($H$4-$H$5))*3600</f>
        <v>290.80645161290317</v>
      </c>
      <c r="S83" s="191">
        <f>R83/SQRT(Data!$G$1)/100</f>
        <v>0.91961074536832044</v>
      </c>
      <c r="T83" s="190">
        <f>IF(S83&gt;0.75,8,IF(S83&lt;0.13,"-",HLOOKUP(S83,Forinnstilling!$D$23:$R$24,2,TRUE)))</f>
        <v>8</v>
      </c>
      <c r="U83" s="190" t="str">
        <f>IF(S83&gt;0.26,"-",IF(S83&lt;0.07,2,HLOOKUP(S83,Forinnstilling!$D$26:$R$27,2,TRUE)))</f>
        <v>-</v>
      </c>
      <c r="V83" s="193">
        <f>'Plan og Line - Effekt'!U28</f>
        <v>4804.9949999999999</v>
      </c>
      <c r="W83" s="190">
        <f>'Plan og Line - Effekt'!U28/(4185*($H$4-$H$5))*3600</f>
        <v>413.33290322580643</v>
      </c>
      <c r="X83" s="191">
        <f>W83/SQRT(Data!$G$1)/100</f>
        <v>1.3070734060835063</v>
      </c>
      <c r="Y83" s="190">
        <f>IF(X83&gt;0.75,8,IF(X83&lt;0.13,"-",HLOOKUP(X83,Forinnstilling!$D$23:$R$24,2,TRUE)))</f>
        <v>8</v>
      </c>
      <c r="Z83" s="190" t="str">
        <f>IF(X83&gt;0.26,"-",IF(X83&lt;0.07,2,HLOOKUP(X83,Forinnstilling!$D$26:$R$27,2,TRUE)))</f>
        <v>-</v>
      </c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s="1" customFormat="1" x14ac:dyDescent="0.25">
      <c r="A84" s="165"/>
      <c r="B84" s="166"/>
      <c r="C84" s="167"/>
      <c r="D84" s="168"/>
      <c r="E84" s="167"/>
      <c r="F84" s="167"/>
      <c r="G84" s="166"/>
      <c r="H84" s="167"/>
      <c r="I84" s="168"/>
      <c r="J84" s="167"/>
      <c r="K84" s="167"/>
      <c r="L84" s="166"/>
      <c r="M84" s="222"/>
      <c r="N84" s="168"/>
      <c r="O84" s="167"/>
      <c r="P84" s="167"/>
      <c r="Q84" s="166"/>
      <c r="R84" s="167"/>
      <c r="S84" s="168"/>
      <c r="T84" s="167"/>
      <c r="U84" s="167"/>
      <c r="V84" s="166"/>
      <c r="W84" s="167"/>
      <c r="X84" s="168"/>
      <c r="Y84" s="167"/>
      <c r="Z84" s="16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s="49" customFormat="1" x14ac:dyDescent="0.25">
      <c r="A85" s="165"/>
      <c r="B85" s="166"/>
      <c r="C85" s="167"/>
      <c r="D85" s="168"/>
      <c r="E85" s="167"/>
      <c r="F85" s="167"/>
      <c r="G85" s="166"/>
      <c r="H85" s="167"/>
      <c r="I85" s="168"/>
      <c r="J85" s="167"/>
      <c r="K85" s="167"/>
      <c r="L85" s="166"/>
      <c r="M85" s="222"/>
      <c r="N85" s="168"/>
      <c r="O85" s="167"/>
      <c r="P85" s="167"/>
      <c r="Q85" s="166"/>
      <c r="R85" s="167"/>
      <c r="S85" s="168"/>
      <c r="T85" s="167"/>
      <c r="U85" s="167"/>
      <c r="V85" s="166"/>
      <c r="W85" s="167"/>
      <c r="X85" s="168"/>
      <c r="Y85" s="167"/>
      <c r="Z85" s="167"/>
      <c r="AA85" s="23"/>
      <c r="AB85" s="23"/>
      <c r="AC85" s="23"/>
      <c r="AD85" s="23"/>
      <c r="AE85" s="23"/>
    </row>
    <row r="86" spans="1:52" s="49" customFormat="1" x14ac:dyDescent="0.25">
      <c r="A86" s="172" t="s">
        <v>22</v>
      </c>
      <c r="B86" s="330">
        <v>505</v>
      </c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</row>
    <row r="87" spans="1:52" s="49" customFormat="1" x14ac:dyDescent="0.25">
      <c r="A87" s="173"/>
      <c r="B87" s="322" t="s">
        <v>27</v>
      </c>
      <c r="C87" s="322"/>
      <c r="D87" s="322"/>
      <c r="E87" s="322"/>
      <c r="F87" s="322"/>
      <c r="G87" s="321" t="s">
        <v>28</v>
      </c>
      <c r="H87" s="322"/>
      <c r="I87" s="322"/>
      <c r="J87" s="322"/>
      <c r="K87" s="322"/>
      <c r="L87" s="321">
        <v>12</v>
      </c>
      <c r="M87" s="322"/>
      <c r="N87" s="322"/>
      <c r="O87" s="322"/>
      <c r="P87" s="322"/>
      <c r="Q87" s="321">
        <v>22</v>
      </c>
      <c r="R87" s="322"/>
      <c r="S87" s="322"/>
      <c r="T87" s="322"/>
      <c r="U87" s="322"/>
      <c r="V87" s="323">
        <v>33</v>
      </c>
      <c r="W87" s="322"/>
      <c r="X87" s="322"/>
      <c r="Y87" s="322"/>
      <c r="Z87" s="322"/>
    </row>
    <row r="88" spans="1:52" s="49" customFormat="1" ht="22.5" x14ac:dyDescent="0.25">
      <c r="A88" s="163" t="s">
        <v>21</v>
      </c>
      <c r="B88" s="169"/>
      <c r="C88" s="169" t="s">
        <v>45</v>
      </c>
      <c r="D88" s="169" t="s">
        <v>55</v>
      </c>
      <c r="E88" s="169" t="s">
        <v>48</v>
      </c>
      <c r="F88" s="169" t="s">
        <v>51</v>
      </c>
      <c r="G88" s="174" t="s">
        <v>23</v>
      </c>
      <c r="H88" s="184" t="s">
        <v>45</v>
      </c>
      <c r="I88" s="184" t="s">
        <v>55</v>
      </c>
      <c r="J88" s="184" t="s">
        <v>48</v>
      </c>
      <c r="K88" s="169" t="s">
        <v>51</v>
      </c>
      <c r="L88" s="174" t="s">
        <v>23</v>
      </c>
      <c r="M88" s="184" t="s">
        <v>45</v>
      </c>
      <c r="N88" s="184" t="s">
        <v>55</v>
      </c>
      <c r="O88" s="184" t="s">
        <v>48</v>
      </c>
      <c r="P88" s="169" t="s">
        <v>51</v>
      </c>
      <c r="Q88" s="174" t="s">
        <v>23</v>
      </c>
      <c r="R88" s="184" t="s">
        <v>45</v>
      </c>
      <c r="S88" s="184" t="s">
        <v>55</v>
      </c>
      <c r="T88" s="184" t="s">
        <v>48</v>
      </c>
      <c r="U88" s="169" t="s">
        <v>51</v>
      </c>
      <c r="V88" s="185" t="s">
        <v>23</v>
      </c>
      <c r="W88" s="184" t="s">
        <v>45</v>
      </c>
      <c r="X88" s="184" t="s">
        <v>55</v>
      </c>
      <c r="Y88" s="184" t="s">
        <v>48</v>
      </c>
      <c r="Z88" s="169" t="s">
        <v>51</v>
      </c>
    </row>
    <row r="89" spans="1:52" s="49" customFormat="1" x14ac:dyDescent="0.25">
      <c r="A89" s="175">
        <v>405</v>
      </c>
      <c r="B89" s="176">
        <f>'Plan og Line - Effekt'!G33</f>
        <v>181.03499999999997</v>
      </c>
      <c r="C89" s="177">
        <f>'Plan og Line - Effekt'!G33/(4185*($H$4-$H$5))*3600</f>
        <v>15.572903225806447</v>
      </c>
      <c r="D89" s="178">
        <f>C89/SQRT(Data!$G$1)/100</f>
        <v>4.924584397493182E-2</v>
      </c>
      <c r="E89" s="177" t="str">
        <f>IF(D89&gt;0.75,8,IF(D89&lt;0.13,"-",HLOOKUP(D89,Forinnstilling!$D$23:$R$24,2,TRUE)))</f>
        <v>-</v>
      </c>
      <c r="F89" s="177">
        <f>IF(D89&gt;0.26,"-",IF(D89&lt;0.07,2,HLOOKUP(D89,Forinnstilling!$D$26:$R$27,2,TRUE)))</f>
        <v>2</v>
      </c>
      <c r="G89" s="179">
        <f>'Plan og Line - Effekt'!H33</f>
        <v>303.34499999999997</v>
      </c>
      <c r="H89" s="177">
        <f>'Plan og Line - Effekt'!H33/(4185*($H$4-$H$5))*3600</f>
        <v>26.094193548387096</v>
      </c>
      <c r="I89" s="178">
        <f>H89/SQRT(Data!$G$1)/100</f>
        <v>8.2517085318174366E-2</v>
      </c>
      <c r="J89" s="177" t="str">
        <f>IF(I89&gt;0.75,8,IF(I89&lt;0.13,"-",HLOOKUP(I89,Forinnstilling!$D$23:$R$24,2,TRUE)))</f>
        <v>-</v>
      </c>
      <c r="K89" s="177">
        <f>IF(I89&gt;0.26,"-",IF(I89&lt;0.07,2,HLOOKUP(I89,Forinnstilling!$D$26:$R$27,2,TRUE)))</f>
        <v>3.5</v>
      </c>
      <c r="L89" s="179">
        <f>'Plan og Line - Effekt'!I33</f>
        <v>386.36999999999995</v>
      </c>
      <c r="M89" s="177">
        <f>'Plan og Line - Effekt'!I33/(4185*($H$4-$H$5))*3600</f>
        <v>33.236129032258056</v>
      </c>
      <c r="N89" s="178">
        <f>M89/SQRT(Data!$G$1)/100</f>
        <v>0.10510186834918335</v>
      </c>
      <c r="O89" s="177" t="str">
        <f>IF(N89&gt;0.75,8,IF(N89&lt;0.13,"-",HLOOKUP(N89,Forinnstilling!$D$23:$R$24,2,TRUE)))</f>
        <v>-</v>
      </c>
      <c r="P89" s="177">
        <f>IF(N89&gt;0.26,"-",IF(N89&lt;0.07,2,HLOOKUP(N89,Forinnstilling!$D$26:$R$27,2,TRUE)))</f>
        <v>4.5</v>
      </c>
      <c r="Q89" s="179">
        <f>'Plan og Line - Effekt'!J33</f>
        <v>542.29499999999996</v>
      </c>
      <c r="R89" s="177">
        <f>'Plan og Line - Effekt'!J33/(4185*($H$4-$H$5))*3600</f>
        <v>46.649032258064516</v>
      </c>
      <c r="S89" s="178">
        <f>R89/SQRT(Data!$G$1)/100</f>
        <v>0.14751719257815149</v>
      </c>
      <c r="T89" s="177">
        <f>IF(S89&gt;0.75,8,IF(S89&lt;0.13,"-",HLOOKUP(S89,Forinnstilling!$D$23:$R$24,2,TRUE)))</f>
        <v>1</v>
      </c>
      <c r="U89" s="177">
        <f>IF(S89&gt;0.26,"-",IF(S89&lt;0.07,2,HLOOKUP(S89,Forinnstilling!$D$26:$R$27,2,TRUE)))</f>
        <v>5.5</v>
      </c>
      <c r="V89" s="186">
        <f>'Plan og Line - Effekt'!K33</f>
        <v>776.78999999999985</v>
      </c>
      <c r="W89" s="177">
        <f>'Plan og Line - Effekt'!K33/(4185*($H$4-$H$5))*3600</f>
        <v>66.820645161290301</v>
      </c>
      <c r="X89" s="178">
        <f>W89/SQRT(Data!$G$1)/100</f>
        <v>0.21130543343158664</v>
      </c>
      <c r="Y89" s="177">
        <f>IF(X89&gt;0.75,8,IF(X89&lt;0.13,"-",HLOOKUP(X89,Forinnstilling!$D$23:$R$24,2,TRUE)))</f>
        <v>1.5</v>
      </c>
      <c r="Z89" s="177">
        <f>IF(X89&gt;0.26,"-",IF(X89&lt;0.07,2,HLOOKUP(X89,Forinnstilling!$D$26:$R$27,2,TRUE)))</f>
        <v>7</v>
      </c>
    </row>
    <row r="90" spans="1:52" s="49" customFormat="1" x14ac:dyDescent="0.25">
      <c r="A90" s="175">
        <v>505</v>
      </c>
      <c r="B90" s="180">
        <f>'Plan og Line - Effekt'!G34</f>
        <v>225.73499999999999</v>
      </c>
      <c r="C90" s="181">
        <f>'Plan og Line - Effekt'!G34/(4185*($H$4-$H$5))*3600</f>
        <v>19.418064516129029</v>
      </c>
      <c r="D90" s="178">
        <f>C90/SQRT(Data!$G$1)/100</f>
        <v>6.1405311623063133E-2</v>
      </c>
      <c r="E90" s="181" t="str">
        <f>IF(D90&gt;0.75,8,IF(D90&lt;0.13,"-",HLOOKUP(D90,Forinnstilling!$D$23:$R$24,2,TRUE)))</f>
        <v>-</v>
      </c>
      <c r="F90" s="181">
        <f>IF(D90&gt;0.26,"-",IF(D90&lt;0.07,2,HLOOKUP(D90,Forinnstilling!$D$26:$R$27,2,TRUE)))</f>
        <v>2</v>
      </c>
      <c r="G90" s="183">
        <f>'Plan og Line - Effekt'!H34</f>
        <v>378.24499999999995</v>
      </c>
      <c r="H90" s="181">
        <f>'Plan og Line - Effekt'!H34/(4185*($H$4-$H$5))*3600</f>
        <v>32.537204301075263</v>
      </c>
      <c r="I90" s="178">
        <f>H90/SQRT(Data!$G$1)/100</f>
        <v>0.1028916742856248</v>
      </c>
      <c r="J90" s="181" t="str">
        <f>IF(I90&gt;0.75,8,IF(I90&lt;0.13,"-",HLOOKUP(I90,Forinnstilling!$D$23:$R$24,2,TRUE)))</f>
        <v>-</v>
      </c>
      <c r="K90" s="181">
        <f>IF(I90&gt;0.26,"-",IF(I90&lt;0.07,2,HLOOKUP(I90,Forinnstilling!$D$26:$R$27,2,TRUE)))</f>
        <v>4.5</v>
      </c>
      <c r="L90" s="183">
        <f>'Plan og Line - Effekt'!I34</f>
        <v>481.76999999999992</v>
      </c>
      <c r="M90" s="181">
        <f>'Plan og Line - Effekt'!I34/(4185*($H$4-$H$5))*3600</f>
        <v>41.442580645161286</v>
      </c>
      <c r="N90" s="178">
        <f>M90/SQRT(Data!$G$1)/100</f>
        <v>0.13105294695392</v>
      </c>
      <c r="O90" s="181">
        <f>IF(N90&gt;0.75,8,IF(N90&lt;0.13,"-",HLOOKUP(N90,Forinnstilling!$D$23:$R$24,2,TRUE)))</f>
        <v>1</v>
      </c>
      <c r="P90" s="181">
        <f>IF(N90&gt;0.26,"-",IF(N90&lt;0.07,2,HLOOKUP(N90,Forinnstilling!$D$26:$R$27,2,TRUE)))</f>
        <v>5.5</v>
      </c>
      <c r="Q90" s="183">
        <f>'Plan og Line - Effekt'!J34</f>
        <v>676.19499999999994</v>
      </c>
      <c r="R90" s="181">
        <f>'Plan og Line - Effekt'!J34/(4185*($H$4-$H$5))*3600</f>
        <v>58.167311827956986</v>
      </c>
      <c r="S90" s="178">
        <f>R90/SQRT(Data!$G$1)/100</f>
        <v>0.18394119074559628</v>
      </c>
      <c r="T90" s="181">
        <f>IF(S90&gt;0.75,8,IF(S90&lt;0.13,"-",HLOOKUP(S90,Forinnstilling!$D$23:$R$24,2,TRUE)))</f>
        <v>1.5</v>
      </c>
      <c r="U90" s="181">
        <f>IF(S90&gt;0.26,"-",IF(S90&lt;0.07,2,HLOOKUP(S90,Forinnstilling!$D$26:$R$27,2,TRUE)))</f>
        <v>7</v>
      </c>
      <c r="V90" s="187">
        <f>'Plan og Line - Effekt'!K34</f>
        <v>968.5899999999998</v>
      </c>
      <c r="W90" s="181">
        <f>'Plan og Line - Effekt'!K34/(4185*($H$4-$H$5))*3600</f>
        <v>83.319569892473098</v>
      </c>
      <c r="X90" s="178">
        <f>W90/SQRT(Data!$G$1)/100</f>
        <v>0.26347961452580554</v>
      </c>
      <c r="Y90" s="181">
        <f>IF(X90&gt;0.75,8,IF(X90&lt;0.13,"-",HLOOKUP(X90,Forinnstilling!$D$23:$R$24,2,TRUE)))</f>
        <v>2</v>
      </c>
      <c r="Z90" s="181" t="str">
        <f>IF(X90&gt;0.26,"-",IF(X90&lt;0.07,2,HLOOKUP(X90,Forinnstilling!$D$26:$R$27,2,TRUE)))</f>
        <v>-</v>
      </c>
    </row>
    <row r="91" spans="1:52" s="49" customFormat="1" x14ac:dyDescent="0.25">
      <c r="A91" s="175">
        <v>605</v>
      </c>
      <c r="B91" s="176">
        <f>'Plan og Line - Effekt'!G35</f>
        <v>270.43499999999995</v>
      </c>
      <c r="C91" s="177">
        <f>'Plan og Line - Effekt'!G35/(4185*($H$4-$H$5))*3600</f>
        <v>23.263225806451608</v>
      </c>
      <c r="D91" s="178">
        <f>C91/SQRT(Data!$G$1)/100</f>
        <v>7.3564779271194439E-2</v>
      </c>
      <c r="E91" s="177" t="str">
        <f>IF(D91&gt;0.75,8,IF(D91&lt;0.13,"-",HLOOKUP(D91,Forinnstilling!$D$23:$R$24,2,TRUE)))</f>
        <v>-</v>
      </c>
      <c r="F91" s="177">
        <f>IF(D91&gt;0.26,"-",IF(D91&lt;0.07,2,HLOOKUP(D91,Forinnstilling!$D$26:$R$27,2,TRUE)))</f>
        <v>2.5</v>
      </c>
      <c r="G91" s="179">
        <f>'Plan og Line - Effekt'!H35</f>
        <v>453.14499999999992</v>
      </c>
      <c r="H91" s="177">
        <f>'Plan og Line - Effekt'!H35/(4185*($H$4-$H$5))*3600</f>
        <v>38.980215053763438</v>
      </c>
      <c r="I91" s="178">
        <f>H91/SQRT(Data!$G$1)/100</f>
        <v>0.12326626325307527</v>
      </c>
      <c r="J91" s="177" t="str">
        <f>IF(I91&gt;0.75,8,IF(I91&lt;0.13,"-",HLOOKUP(I91,Forinnstilling!$D$23:$R$24,2,TRUE)))</f>
        <v>-</v>
      </c>
      <c r="K91" s="177">
        <f>IF(I91&gt;0.26,"-",IF(I91&lt;0.07,2,HLOOKUP(I91,Forinnstilling!$D$26:$R$27,2,TRUE)))</f>
        <v>5</v>
      </c>
      <c r="L91" s="179">
        <f>'Plan og Line - Effekt'!I35</f>
        <v>577.16999999999996</v>
      </c>
      <c r="M91" s="177">
        <f>'Plan og Line - Effekt'!I35/(4185*($H$4-$H$5))*3600</f>
        <v>49.649032258064516</v>
      </c>
      <c r="N91" s="178">
        <f>M91/SQRT(Data!$G$1)/100</f>
        <v>0.15700402555865664</v>
      </c>
      <c r="O91" s="177">
        <f>IF(N91&gt;0.75,8,IF(N91&lt;0.13,"-",HLOOKUP(N91,Forinnstilling!$D$23:$R$24,2,TRUE)))</f>
        <v>1</v>
      </c>
      <c r="P91" s="177">
        <f>IF(N91&gt;0.26,"-",IF(N91&lt;0.07,2,HLOOKUP(N91,Forinnstilling!$D$26:$R$27,2,TRUE)))</f>
        <v>6</v>
      </c>
      <c r="Q91" s="179">
        <f>'Plan og Line - Effekt'!J35</f>
        <v>810.09500000000003</v>
      </c>
      <c r="R91" s="177">
        <f>'Plan og Line - Effekt'!J35/(4185*($H$4-$H$5))*3600</f>
        <v>69.685591397849464</v>
      </c>
      <c r="S91" s="178">
        <f>R91/SQRT(Data!$G$1)/100</f>
        <v>0.22036518891304113</v>
      </c>
      <c r="T91" s="177">
        <f>IF(S91&gt;0.75,8,IF(S91&lt;0.13,"-",HLOOKUP(S91,Forinnstilling!$D$23:$R$24,2,TRUE)))</f>
        <v>2</v>
      </c>
      <c r="U91" s="177">
        <f>IF(S91&gt;0.26,"-",IF(S91&lt;0.07,2,HLOOKUP(S91,Forinnstilling!$D$26:$R$27,2,TRUE)))</f>
        <v>7.5</v>
      </c>
      <c r="V91" s="186">
        <f>'Plan og Line - Effekt'!K35</f>
        <v>1160.3899999999999</v>
      </c>
      <c r="W91" s="177">
        <f>'Plan og Line - Effekt'!K35/(4185*($H$4-$H$5))*3600</f>
        <v>99.818494623655894</v>
      </c>
      <c r="X91" s="178">
        <f>W91/SQRT(Data!$G$1)/100</f>
        <v>0.31565379562002449</v>
      </c>
      <c r="Y91" s="177">
        <f>IF(X91&gt;0.75,8,IF(X91&lt;0.13,"-",HLOOKUP(X91,Forinnstilling!$D$23:$R$24,2,TRUE)))</f>
        <v>3</v>
      </c>
      <c r="Z91" s="177" t="str">
        <f>IF(X91&gt;0.26,"-",IF(X91&lt;0.07,2,HLOOKUP(X91,Forinnstilling!$D$26:$R$27,2,TRUE)))</f>
        <v>-</v>
      </c>
    </row>
    <row r="92" spans="1:52" s="49" customFormat="1" x14ac:dyDescent="0.25">
      <c r="A92" s="175">
        <v>705</v>
      </c>
      <c r="B92" s="180">
        <f>'Plan og Line - Effekt'!G36</f>
        <v>315.13499999999999</v>
      </c>
      <c r="C92" s="181">
        <f>'Plan og Line - Effekt'!G36/(4185*($H$4-$H$5))*3600</f>
        <v>27.108387096774191</v>
      </c>
      <c r="D92" s="182">
        <f>C92/SQRT(Data!$G$1)/100</f>
        <v>8.5724246919325772E-2</v>
      </c>
      <c r="E92" s="181" t="str">
        <f>IF(D92&gt;0.75,8,IF(D92&lt;0.13,"-",HLOOKUP(D92,Forinnstilling!$D$23:$R$24,2,TRUE)))</f>
        <v>-</v>
      </c>
      <c r="F92" s="181">
        <f>IF(D92&gt;0.26,"-",IF(D92&lt;0.07,2,HLOOKUP(D92,Forinnstilling!$D$26:$R$27,2,TRUE)))</f>
        <v>3.5</v>
      </c>
      <c r="G92" s="183">
        <f>'Plan og Line - Effekt'!H36</f>
        <v>528.04499999999996</v>
      </c>
      <c r="H92" s="181">
        <f>'Plan og Line - Effekt'!H36/(4185*($H$4-$H$5))*3600</f>
        <v>45.423225806451605</v>
      </c>
      <c r="I92" s="182">
        <f>H92/SQRT(Data!$G$1)/100</f>
        <v>0.14364085222052572</v>
      </c>
      <c r="J92" s="181">
        <f>IF(I92&gt;0.75,8,IF(I92&lt;0.13,"-",HLOOKUP(I92,Forinnstilling!$D$23:$R$24,2,TRUE)))</f>
        <v>1</v>
      </c>
      <c r="K92" s="181">
        <f>IF(I92&gt;0.26,"-",IF(I92&lt;0.07,2,HLOOKUP(I92,Forinnstilling!$D$26:$R$27,2,TRUE)))</f>
        <v>5.5</v>
      </c>
      <c r="L92" s="183">
        <f>'Plan og Line - Effekt'!I36</f>
        <v>672.56999999999994</v>
      </c>
      <c r="M92" s="181">
        <f>'Plan og Line - Effekt'!I36/(4185*($H$4-$H$5))*3600</f>
        <v>57.855483870967738</v>
      </c>
      <c r="N92" s="182">
        <f>M92/SQRT(Data!$G$1)/100</f>
        <v>0.18295510416339325</v>
      </c>
      <c r="O92" s="181">
        <f>IF(N92&gt;0.75,8,IF(N92&lt;0.13,"-",HLOOKUP(N92,Forinnstilling!$D$23:$R$24,2,TRUE)))</f>
        <v>1.5</v>
      </c>
      <c r="P92" s="181">
        <f>IF(N92&gt;0.26,"-",IF(N92&lt;0.07,2,HLOOKUP(N92,Forinnstilling!$D$26:$R$27,2,TRUE)))</f>
        <v>7</v>
      </c>
      <c r="Q92" s="183">
        <f>'Plan og Line - Effekt'!J36</f>
        <v>943.995</v>
      </c>
      <c r="R92" s="181">
        <f>'Plan og Line - Effekt'!J36/(4185*($H$4-$H$5))*3600</f>
        <v>81.203870967741935</v>
      </c>
      <c r="S92" s="182">
        <f>R92/SQRT(Data!$G$1)/100</f>
        <v>0.25678918708048593</v>
      </c>
      <c r="T92" s="181">
        <f>IF(S92&gt;0.75,8,IF(S92&lt;0.13,"-",HLOOKUP(S92,Forinnstilling!$D$23:$R$24,2,TRUE)))</f>
        <v>2</v>
      </c>
      <c r="U92" s="181">
        <f>IF(S92&gt;0.26,"-",IF(S92&lt;0.07,2,HLOOKUP(S92,Forinnstilling!$D$26:$R$27,2,TRUE)))</f>
        <v>7.5</v>
      </c>
      <c r="V92" s="187">
        <f>'Plan og Line - Effekt'!K36</f>
        <v>1352.1899999999998</v>
      </c>
      <c r="W92" s="181">
        <f>'Plan og Line - Effekt'!K36/(4185*($H$4-$H$5))*3600</f>
        <v>116.31741935483871</v>
      </c>
      <c r="X92" s="182">
        <f>W92/SQRT(Data!$G$1)/100</f>
        <v>0.3678279767142435</v>
      </c>
      <c r="Y92" s="181">
        <f>IF(X92&gt;0.75,8,IF(X92&lt;0.13,"-",HLOOKUP(X92,Forinnstilling!$D$23:$R$24,2,TRUE)))</f>
        <v>3.5</v>
      </c>
      <c r="Z92" s="181" t="str">
        <f>IF(X92&gt;0.26,"-",IF(X92&lt;0.07,2,HLOOKUP(X92,Forinnstilling!$D$26:$R$27,2,TRUE)))</f>
        <v>-</v>
      </c>
    </row>
    <row r="93" spans="1:52" s="49" customFormat="1" x14ac:dyDescent="0.25">
      <c r="A93" s="175">
        <v>805</v>
      </c>
      <c r="B93" s="176">
        <f>'Plan og Line - Effekt'!G37</f>
        <v>359.83499999999998</v>
      </c>
      <c r="C93" s="177">
        <f>'Plan og Line - Effekt'!G37/(4185*($H$4-$H$5))*3600</f>
        <v>30.953548387096774</v>
      </c>
      <c r="D93" s="178">
        <f>C93/SQRT(Data!$G$1)/100</f>
        <v>9.7883714567457092E-2</v>
      </c>
      <c r="E93" s="177" t="str">
        <f>IF(D93&gt;0.75,8,IF(D93&lt;0.13,"-",HLOOKUP(D93,Forinnstilling!$D$23:$R$24,2,TRUE)))</f>
        <v>-</v>
      </c>
      <c r="F93" s="177">
        <f>IF(D93&gt;0.26,"-",IF(D93&lt;0.07,2,HLOOKUP(D93,Forinnstilling!$D$26:$R$27,2,TRUE)))</f>
        <v>4</v>
      </c>
      <c r="G93" s="179">
        <f>'Plan og Line - Effekt'!H37</f>
        <v>602.94499999999994</v>
      </c>
      <c r="H93" s="177">
        <f>'Plan og Line - Effekt'!H37/(4185*($H$4-$H$5))*3600</f>
        <v>51.866236559139779</v>
      </c>
      <c r="I93" s="178">
        <f>H93/SQRT(Data!$G$1)/100</f>
        <v>0.1640154411879762</v>
      </c>
      <c r="J93" s="177">
        <f>IF(I93&gt;0.75,8,IF(I93&lt;0.13,"-",HLOOKUP(I93,Forinnstilling!$D$23:$R$24,2,TRUE)))</f>
        <v>1</v>
      </c>
      <c r="K93" s="177">
        <f>IF(I93&gt;0.26,"-",IF(I93&lt;0.07,2,HLOOKUP(I93,Forinnstilling!$D$26:$R$27,2,TRUE)))</f>
        <v>6</v>
      </c>
      <c r="L93" s="179">
        <f>'Plan og Line - Effekt'!I37</f>
        <v>767.96999999999991</v>
      </c>
      <c r="M93" s="177">
        <f>'Plan og Line - Effekt'!I37/(4185*($H$4-$H$5))*3600</f>
        <v>66.061935483870954</v>
      </c>
      <c r="N93" s="178">
        <f>M93/SQRT(Data!$G$1)/100</f>
        <v>0.20890618276812986</v>
      </c>
      <c r="O93" s="177">
        <f>IF(N93&gt;0.75,8,IF(N93&lt;0.13,"-",HLOOKUP(N93,Forinnstilling!$D$23:$R$24,2,TRUE)))</f>
        <v>1.5</v>
      </c>
      <c r="P93" s="177">
        <f>IF(N93&gt;0.26,"-",IF(N93&lt;0.07,2,HLOOKUP(N93,Forinnstilling!$D$26:$R$27,2,TRUE)))</f>
        <v>7</v>
      </c>
      <c r="Q93" s="179">
        <f>'Plan og Line - Effekt'!J37</f>
        <v>1077.895</v>
      </c>
      <c r="R93" s="177">
        <f>'Plan og Line - Effekt'!J37/(4185*($H$4-$H$5))*3600</f>
        <v>92.722150537634406</v>
      </c>
      <c r="S93" s="178">
        <f>R93/SQRT(Data!$G$1)/100</f>
        <v>0.29321318524793072</v>
      </c>
      <c r="T93" s="177">
        <f>IF(S93&gt;0.75,8,IF(S93&lt;0.13,"-",HLOOKUP(S93,Forinnstilling!$D$23:$R$24,2,TRUE)))</f>
        <v>2.5</v>
      </c>
      <c r="U93" s="177" t="str">
        <f>IF(S93&gt;0.26,"-",IF(S93&lt;0.07,2,HLOOKUP(S93,Forinnstilling!$D$26:$R$27,2,TRUE)))</f>
        <v>-</v>
      </c>
      <c r="V93" s="186">
        <f>'Plan og Line - Effekt'!K37</f>
        <v>1543.9899999999998</v>
      </c>
      <c r="W93" s="177">
        <f>'Plan og Line - Effekt'!K37/(4185*($H$4-$H$5))*3600</f>
        <v>132.81634408602147</v>
      </c>
      <c r="X93" s="178">
        <f>W93/SQRT(Data!$G$1)/100</f>
        <v>0.42000215780846234</v>
      </c>
      <c r="Y93" s="177">
        <f>IF(X93&gt;0.75,8,IF(X93&lt;0.13,"-",HLOOKUP(X93,Forinnstilling!$D$23:$R$24,2,TRUE)))</f>
        <v>4.5</v>
      </c>
      <c r="Z93" s="177" t="str">
        <f>IF(X93&gt;0.26,"-",IF(X93&lt;0.07,2,HLOOKUP(X93,Forinnstilling!$D$26:$R$27,2,TRUE)))</f>
        <v>-</v>
      </c>
    </row>
    <row r="94" spans="1:52" s="49" customFormat="1" x14ac:dyDescent="0.25">
      <c r="A94" s="175">
        <v>905</v>
      </c>
      <c r="B94" s="180">
        <f>'Plan og Line - Effekt'!G38</f>
        <v>404.53499999999997</v>
      </c>
      <c r="C94" s="181">
        <f>'Plan og Line - Effekt'!G38/(4185*($H$4-$H$5))*3600</f>
        <v>34.798709677419353</v>
      </c>
      <c r="D94" s="182">
        <f>C94/SQRT(Data!$G$1)/100</f>
        <v>0.1100431822155884</v>
      </c>
      <c r="E94" s="181" t="str">
        <f>IF(D94&gt;0.75,8,IF(D94&lt;0.13,"-",HLOOKUP(D94,Forinnstilling!$D$23:$R$24,2,TRUE)))</f>
        <v>-</v>
      </c>
      <c r="F94" s="181">
        <f>IF(D94&gt;0.26,"-",IF(D94&lt;0.07,2,HLOOKUP(D94,Forinnstilling!$D$26:$R$27,2,TRUE)))</f>
        <v>5</v>
      </c>
      <c r="G94" s="183">
        <f>'Plan og Line - Effekt'!H38</f>
        <v>677.84499999999991</v>
      </c>
      <c r="H94" s="181">
        <f>'Plan og Line - Effekt'!H38/(4185*($H$4-$H$5))*3600</f>
        <v>58.309247311827953</v>
      </c>
      <c r="I94" s="182">
        <f>H94/SQRT(Data!$G$1)/100</f>
        <v>0.18439003015542663</v>
      </c>
      <c r="J94" s="181">
        <f>IF(I94&gt;0.75,8,IF(I94&lt;0.13,"-",HLOOKUP(I94,Forinnstilling!$D$23:$R$24,2,TRUE)))</f>
        <v>1.5</v>
      </c>
      <c r="K94" s="181">
        <f>IF(I94&gt;0.26,"-",IF(I94&lt;0.07,2,HLOOKUP(I94,Forinnstilling!$D$26:$R$27,2,TRUE)))</f>
        <v>7</v>
      </c>
      <c r="L94" s="183">
        <f>'Plan og Line - Effekt'!I38</f>
        <v>863.36999999999989</v>
      </c>
      <c r="M94" s="181">
        <f>'Plan og Line - Effekt'!I38/(4185*($H$4-$H$5))*3600</f>
        <v>74.268387096774177</v>
      </c>
      <c r="N94" s="182">
        <f>M94/SQRT(Data!$G$1)/100</f>
        <v>0.23485726137286647</v>
      </c>
      <c r="O94" s="181">
        <f>IF(N94&gt;0.75,8,IF(N94&lt;0.13,"-",HLOOKUP(N94,Forinnstilling!$D$23:$R$24,2,TRUE)))</f>
        <v>2</v>
      </c>
      <c r="P94" s="181">
        <f>IF(N94&gt;0.26,"-",IF(N94&lt;0.07,2,HLOOKUP(N94,Forinnstilling!$D$26:$R$27,2,TRUE)))</f>
        <v>7.5</v>
      </c>
      <c r="Q94" s="183">
        <f>'Plan og Line - Effekt'!J38</f>
        <v>1211.7950000000001</v>
      </c>
      <c r="R94" s="181">
        <f>'Plan og Line - Effekt'!J38/(4185*($H$4-$H$5))*3600</f>
        <v>104.24043010752689</v>
      </c>
      <c r="S94" s="182">
        <f>R94/SQRT(Data!$G$1)/100</f>
        <v>0.32963718341537557</v>
      </c>
      <c r="T94" s="181">
        <f>IF(S94&gt;0.75,8,IF(S94&lt;0.13,"-",HLOOKUP(S94,Forinnstilling!$D$23:$R$24,2,TRUE)))</f>
        <v>3</v>
      </c>
      <c r="U94" s="181" t="str">
        <f>IF(S94&gt;0.26,"-",IF(S94&lt;0.07,2,HLOOKUP(S94,Forinnstilling!$D$26:$R$27,2,TRUE)))</f>
        <v>-</v>
      </c>
      <c r="V94" s="187">
        <f>'Plan og Line - Effekt'!K38</f>
        <v>1735.7899999999997</v>
      </c>
      <c r="W94" s="181">
        <f>'Plan og Line - Effekt'!K38/(4185*($H$4-$H$5))*3600</f>
        <v>149.31526881720427</v>
      </c>
      <c r="X94" s="182">
        <f>W94/SQRT(Data!$G$1)/100</f>
        <v>0.47217633890268124</v>
      </c>
      <c r="Y94" s="181">
        <f>IF(X94&gt;0.75,8,IF(X94&lt;0.13,"-",HLOOKUP(X94,Forinnstilling!$D$23:$R$24,2,TRUE)))</f>
        <v>5</v>
      </c>
      <c r="Z94" s="181" t="str">
        <f>IF(X94&gt;0.26,"-",IF(X94&lt;0.07,2,HLOOKUP(X94,Forinnstilling!$D$26:$R$27,2,TRUE)))</f>
        <v>-</v>
      </c>
    </row>
    <row r="95" spans="1:52" s="49" customFormat="1" x14ac:dyDescent="0.25">
      <c r="A95" s="175">
        <v>1005</v>
      </c>
      <c r="B95" s="176">
        <f>'Plan og Line - Effekt'!G39</f>
        <v>449.23499999999996</v>
      </c>
      <c r="C95" s="177">
        <f>'Plan og Line - Effekt'!G39/(4185*($H$4-$H$5))*3600</f>
        <v>38.643870967741933</v>
      </c>
      <c r="D95" s="178">
        <f>C95/SQRT(Data!$G$1)/100</f>
        <v>0.1222026498637197</v>
      </c>
      <c r="E95" s="177" t="str">
        <f>IF(D95&gt;0.75,8,IF(D95&lt;0.13,"-",HLOOKUP(D95,Forinnstilling!$D$23:$R$24,2,TRUE)))</f>
        <v>-</v>
      </c>
      <c r="F95" s="177">
        <f>IF(D95&gt;0.26,"-",IF(D95&lt;0.07,2,HLOOKUP(D95,Forinnstilling!$D$26:$R$27,2,TRUE)))</f>
        <v>5</v>
      </c>
      <c r="G95" s="179">
        <f>'Plan og Line - Effekt'!H39</f>
        <v>752.74499999999989</v>
      </c>
      <c r="H95" s="177">
        <f>'Plan og Line - Effekt'!H39/(4185*($H$4-$H$5))*3600</f>
        <v>64.752258064516127</v>
      </c>
      <c r="I95" s="178">
        <f>H95/SQRT(Data!$G$1)/100</f>
        <v>0.20476461912287711</v>
      </c>
      <c r="J95" s="177">
        <f>IF(I95&gt;0.75,8,IF(I95&lt;0.13,"-",HLOOKUP(I95,Forinnstilling!$D$23:$R$24,2,TRUE)))</f>
        <v>1.5</v>
      </c>
      <c r="K95" s="177">
        <f>IF(I95&gt;0.26,"-",IF(I95&lt;0.07,2,HLOOKUP(I95,Forinnstilling!$D$26:$R$27,2,TRUE)))</f>
        <v>7</v>
      </c>
      <c r="L95" s="179">
        <f>'Plan og Line - Effekt'!I39</f>
        <v>958.76999999999987</v>
      </c>
      <c r="M95" s="177">
        <f>'Plan og Line - Effekt'!I39/(4185*($H$4-$H$5))*3600</f>
        <v>82.474838709677414</v>
      </c>
      <c r="N95" s="178">
        <f>M95/SQRT(Data!$G$1)/100</f>
        <v>0.26080833997760317</v>
      </c>
      <c r="O95" s="177">
        <f>IF(N95&gt;0.75,8,IF(N95&lt;0.13,"-",HLOOKUP(N95,Forinnstilling!$D$23:$R$24,2,TRUE)))</f>
        <v>2</v>
      </c>
      <c r="P95" s="177" t="str">
        <f>IF(N95&gt;0.26,"-",IF(N95&lt;0.07,2,HLOOKUP(N95,Forinnstilling!$D$26:$R$27,2,TRUE)))</f>
        <v>-</v>
      </c>
      <c r="Q95" s="179">
        <f>'Plan og Line - Effekt'!J39</f>
        <v>1345.6949999999999</v>
      </c>
      <c r="R95" s="177">
        <f>'Plan og Line - Effekt'!J39/(4185*($H$4-$H$5))*3600</f>
        <v>115.75870967741935</v>
      </c>
      <c r="S95" s="178">
        <f>R95/SQRT(Data!$G$1)/100</f>
        <v>0.36606118158282036</v>
      </c>
      <c r="T95" s="177">
        <f>IF(S95&gt;0.75,8,IF(S95&lt;0.13,"-",HLOOKUP(S95,Forinnstilling!$D$23:$R$24,2,TRUE)))</f>
        <v>3.5</v>
      </c>
      <c r="U95" s="177" t="str">
        <f>IF(S95&gt;0.26,"-",IF(S95&lt;0.07,2,HLOOKUP(S95,Forinnstilling!$D$26:$R$27,2,TRUE)))</f>
        <v>-</v>
      </c>
      <c r="V95" s="186">
        <f>'Plan og Line - Effekt'!K39</f>
        <v>1927.5899999999997</v>
      </c>
      <c r="W95" s="177">
        <f>'Plan og Line - Effekt'!K39/(4185*($H$4-$H$5))*3600</f>
        <v>165.81419354838707</v>
      </c>
      <c r="X95" s="178">
        <f>W95/SQRT(Data!$G$1)/100</f>
        <v>0.52435051999690019</v>
      </c>
      <c r="Y95" s="177">
        <f>IF(X95&gt;0.75,8,IF(X95&lt;0.13,"-",HLOOKUP(X95,Forinnstilling!$D$23:$R$24,2,TRUE)))</f>
        <v>5.5</v>
      </c>
      <c r="Z95" s="177" t="str">
        <f>IF(X95&gt;0.26,"-",IF(X95&lt;0.07,2,HLOOKUP(X95,Forinnstilling!$D$26:$R$27,2,TRUE)))</f>
        <v>-</v>
      </c>
    </row>
    <row r="96" spans="1:52" s="49" customFormat="1" x14ac:dyDescent="0.25">
      <c r="A96" s="175">
        <v>1105</v>
      </c>
      <c r="B96" s="180">
        <f>'Plan og Line - Effekt'!G40</f>
        <v>493.93499999999995</v>
      </c>
      <c r="C96" s="181">
        <f>'Plan og Line - Effekt'!G40/(4185*($H$4-$H$5))*3600</f>
        <v>42.489032258064512</v>
      </c>
      <c r="D96" s="182">
        <f>C96/SQRT(Data!$G$1)/100</f>
        <v>0.13436211751185104</v>
      </c>
      <c r="E96" s="181">
        <f>IF(D96&gt;0.75,8,IF(D96&lt;0.13,"-",HLOOKUP(D96,Forinnstilling!$D$23:$R$24,2,TRUE)))</f>
        <v>1</v>
      </c>
      <c r="F96" s="181">
        <f>IF(D96&gt;0.26,"-",IF(D96&lt;0.07,2,HLOOKUP(D96,Forinnstilling!$D$26:$R$27,2,TRUE)))</f>
        <v>5.5</v>
      </c>
      <c r="G96" s="183">
        <f>'Plan og Line - Effekt'!H40</f>
        <v>827.64499999999987</v>
      </c>
      <c r="H96" s="181">
        <f>'Plan og Line - Effekt'!H40/(4185*($H$4-$H$5))*3600</f>
        <v>71.195268817204294</v>
      </c>
      <c r="I96" s="182">
        <f>H96/SQRT(Data!$G$1)/100</f>
        <v>0.22513920809032759</v>
      </c>
      <c r="J96" s="181">
        <f>IF(I96&gt;0.75,8,IF(I96&lt;0.13,"-",HLOOKUP(I96,Forinnstilling!$D$23:$R$24,2,TRUE)))</f>
        <v>2</v>
      </c>
      <c r="K96" s="181">
        <f>IF(I96&gt;0.26,"-",IF(I96&lt;0.07,2,HLOOKUP(I96,Forinnstilling!$D$26:$R$27,2,TRUE)))</f>
        <v>7.5</v>
      </c>
      <c r="L96" s="183">
        <f>'Plan og Line - Effekt'!I40</f>
        <v>1054.1699999999998</v>
      </c>
      <c r="M96" s="181">
        <f>'Plan og Line - Effekt'!I40/(4185*($H$4-$H$5))*3600</f>
        <v>90.681290322580637</v>
      </c>
      <c r="N96" s="182">
        <f>M96/SQRT(Data!$G$1)/100</f>
        <v>0.28675941858233978</v>
      </c>
      <c r="O96" s="181">
        <f>IF(N96&gt;0.75,8,IF(N96&lt;0.13,"-",HLOOKUP(N96,Forinnstilling!$D$23:$R$24,2,TRUE)))</f>
        <v>2.5</v>
      </c>
      <c r="P96" s="181" t="str">
        <f>IF(N96&gt;0.26,"-",IF(N96&lt;0.07,2,HLOOKUP(N96,Forinnstilling!$D$26:$R$27,2,TRUE)))</f>
        <v>-</v>
      </c>
      <c r="Q96" s="183">
        <f>'Plan og Line - Effekt'!J40</f>
        <v>1479.595</v>
      </c>
      <c r="R96" s="181">
        <f>'Plan og Line - Effekt'!J40/(4185*($H$4-$H$5))*3600</f>
        <v>127.27698924731182</v>
      </c>
      <c r="S96" s="182">
        <f>R96/SQRT(Data!$G$1)/100</f>
        <v>0.40248517975026515</v>
      </c>
      <c r="T96" s="181">
        <f>IF(S96&gt;0.75,8,IF(S96&lt;0.13,"-",HLOOKUP(S96,Forinnstilling!$D$23:$R$24,2,TRUE)))</f>
        <v>4</v>
      </c>
      <c r="U96" s="181" t="str">
        <f>IF(S96&gt;0.26,"-",IF(S96&lt;0.07,2,HLOOKUP(S96,Forinnstilling!$D$26:$R$27,2,TRUE)))</f>
        <v>-</v>
      </c>
      <c r="V96" s="187">
        <f>'Plan og Line - Effekt'!K40</f>
        <v>2119.39</v>
      </c>
      <c r="W96" s="181">
        <f>'Plan og Line - Effekt'!K40/(4185*($H$4-$H$5))*3600</f>
        <v>182.31311827956989</v>
      </c>
      <c r="X96" s="182">
        <f>W96/SQRT(Data!$G$1)/100</f>
        <v>0.5765247010911192</v>
      </c>
      <c r="Y96" s="181">
        <f>IF(X96&gt;0.75,8,IF(X96&lt;0.13,"-",HLOOKUP(X96,Forinnstilling!$D$23:$R$24,2,TRUE)))</f>
        <v>6</v>
      </c>
      <c r="Z96" s="181" t="str">
        <f>IF(X96&gt;0.26,"-",IF(X96&lt;0.07,2,HLOOKUP(X96,Forinnstilling!$D$26:$R$27,2,TRUE)))</f>
        <v>-</v>
      </c>
    </row>
    <row r="97" spans="1:27" s="49" customFormat="1" x14ac:dyDescent="0.25">
      <c r="A97" s="175">
        <v>1205</v>
      </c>
      <c r="B97" s="176">
        <f>'Plan og Line - Effekt'!G41</f>
        <v>538.63499999999999</v>
      </c>
      <c r="C97" s="177">
        <f>'Plan og Line - Effekt'!G41/(4185*($H$4-$H$5))*3600</f>
        <v>46.334193548387098</v>
      </c>
      <c r="D97" s="178">
        <f>C97/SQRT(Data!$G$1)/100</f>
        <v>0.14652158515998237</v>
      </c>
      <c r="E97" s="177">
        <f>IF(D97&gt;0.75,8,IF(D97&lt;0.13,"-",HLOOKUP(D97,Forinnstilling!$D$23:$R$24,2,TRUE)))</f>
        <v>1</v>
      </c>
      <c r="F97" s="177">
        <f>IF(D97&gt;0.26,"-",IF(D97&lt;0.07,2,HLOOKUP(D97,Forinnstilling!$D$26:$R$27,2,TRUE)))</f>
        <v>5.5</v>
      </c>
      <c r="G97" s="179">
        <f>'Plan og Line - Effekt'!H41</f>
        <v>902.54499999999985</v>
      </c>
      <c r="H97" s="177">
        <f>'Plan og Line - Effekt'!H41/(4185*($H$4-$H$5))*3600</f>
        <v>77.638279569892461</v>
      </c>
      <c r="I97" s="178">
        <f>H97/SQRT(Data!$G$1)/100</f>
        <v>0.24551379705777801</v>
      </c>
      <c r="J97" s="177">
        <f>IF(I97&gt;0.75,8,IF(I97&lt;0.13,"-",HLOOKUP(I97,Forinnstilling!$D$23:$R$24,2,TRUE)))</f>
        <v>2</v>
      </c>
      <c r="K97" s="177">
        <f>IF(I97&gt;0.26,"-",IF(I97&lt;0.07,2,HLOOKUP(I97,Forinnstilling!$D$26:$R$27,2,TRUE)))</f>
        <v>7.5</v>
      </c>
      <c r="L97" s="179">
        <f>'Plan og Line - Effekt'!I41</f>
        <v>1149.5699999999997</v>
      </c>
      <c r="M97" s="177">
        <f>'Plan og Line - Effekt'!I41/(4185*($H$4-$H$5))*3600</f>
        <v>98.887741935483845</v>
      </c>
      <c r="N97" s="178">
        <f>M97/SQRT(Data!$G$1)/100</f>
        <v>0.31271049718707639</v>
      </c>
      <c r="O97" s="177">
        <f>IF(N97&gt;0.75,8,IF(N97&lt;0.13,"-",HLOOKUP(N97,Forinnstilling!$D$23:$R$24,2,TRUE)))</f>
        <v>3</v>
      </c>
      <c r="P97" s="177" t="str">
        <f>IF(N97&gt;0.26,"-",IF(N97&lt;0.07,2,HLOOKUP(N97,Forinnstilling!$D$26:$R$27,2,TRUE)))</f>
        <v>-</v>
      </c>
      <c r="Q97" s="179">
        <f>'Plan og Line - Effekt'!J41</f>
        <v>1613.4949999999999</v>
      </c>
      <c r="R97" s="177">
        <f>'Plan og Line - Effekt'!J41/(4185*($H$4-$H$5))*3600</f>
        <v>138.79526881720429</v>
      </c>
      <c r="S97" s="178">
        <f>R97/SQRT(Data!$G$1)/100</f>
        <v>0.43890917791770995</v>
      </c>
      <c r="T97" s="177">
        <f>IF(S97&gt;0.75,8,IF(S97&lt;0.13,"-",HLOOKUP(S97,Forinnstilling!$D$23:$R$24,2,TRUE)))</f>
        <v>4.5</v>
      </c>
      <c r="U97" s="177" t="str">
        <f>IF(S97&gt;0.26,"-",IF(S97&lt;0.07,2,HLOOKUP(S97,Forinnstilling!$D$26:$R$27,2,TRUE)))</f>
        <v>-</v>
      </c>
      <c r="V97" s="186">
        <f>'Plan og Line - Effekt'!K41</f>
        <v>2311.1899999999996</v>
      </c>
      <c r="W97" s="177">
        <f>'Plan og Line - Effekt'!K41/(4185*($H$4-$H$5))*3600</f>
        <v>198.81204301075266</v>
      </c>
      <c r="X97" s="178">
        <f>W97/SQRT(Data!$G$1)/100</f>
        <v>0.62869888218533809</v>
      </c>
      <c r="Y97" s="177">
        <f>IF(X97&gt;0.75,8,IF(X97&lt;0.13,"-",HLOOKUP(X97,Forinnstilling!$D$23:$R$24,2,TRUE)))</f>
        <v>6.5</v>
      </c>
      <c r="Z97" s="177" t="str">
        <f>IF(X97&gt;0.26,"-",IF(X97&lt;0.07,2,HLOOKUP(X97,Forinnstilling!$D$26:$R$27,2,TRUE)))</f>
        <v>-</v>
      </c>
    </row>
    <row r="98" spans="1:27" s="49" customFormat="1" x14ac:dyDescent="0.25">
      <c r="A98" s="175">
        <v>1305</v>
      </c>
      <c r="B98" s="180">
        <f>'Plan og Line - Effekt'!G42</f>
        <v>583.33499999999992</v>
      </c>
      <c r="C98" s="181">
        <f>'Plan og Line - Effekt'!G42/(4185*($H$4-$H$5))*3600</f>
        <v>50.179354838709671</v>
      </c>
      <c r="D98" s="182">
        <f>C98/SQRT(Data!$G$1)/100</f>
        <v>0.15868105280811365</v>
      </c>
      <c r="E98" s="181">
        <f>IF(D98&gt;0.75,8,IF(D98&lt;0.13,"-",HLOOKUP(D98,Forinnstilling!$D$23:$R$24,2,TRUE)))</f>
        <v>1</v>
      </c>
      <c r="F98" s="181">
        <f>IF(D98&gt;0.26,"-",IF(D98&lt;0.07,2,HLOOKUP(D98,Forinnstilling!$D$26:$R$27,2,TRUE)))</f>
        <v>6</v>
      </c>
      <c r="G98" s="183">
        <f>'Plan og Line - Effekt'!H42</f>
        <v>977.44499999999982</v>
      </c>
      <c r="H98" s="181">
        <f>'Plan og Line - Effekt'!H42/(4185*($H$4-$H$5))*3600</f>
        <v>84.081290322580642</v>
      </c>
      <c r="I98" s="182">
        <f>H98/SQRT(Data!$G$1)/100</f>
        <v>0.26588838602522846</v>
      </c>
      <c r="J98" s="181">
        <f>IF(I98&gt;0.75,8,IF(I98&lt;0.13,"-",HLOOKUP(I98,Forinnstilling!$D$23:$R$24,2,TRUE)))</f>
        <v>2</v>
      </c>
      <c r="K98" s="181" t="str">
        <f>IF(I98&gt;0.26,"-",IF(I98&lt;0.07,2,HLOOKUP(I98,Forinnstilling!$D$26:$R$27,2,TRUE)))</f>
        <v>-</v>
      </c>
      <c r="L98" s="183">
        <f>'Plan og Line - Effekt'!I42</f>
        <v>1244.9699999999998</v>
      </c>
      <c r="M98" s="181">
        <f>'Plan og Line - Effekt'!I42/(4185*($H$4-$H$5))*3600</f>
        <v>107.09419354838708</v>
      </c>
      <c r="N98" s="182">
        <f>M98/SQRT(Data!$G$1)/100</f>
        <v>0.33866157579181305</v>
      </c>
      <c r="O98" s="181">
        <f>IF(N98&gt;0.75,8,IF(N98&lt;0.13,"-",HLOOKUP(N98,Forinnstilling!$D$23:$R$24,2,TRUE)))</f>
        <v>3</v>
      </c>
      <c r="P98" s="181" t="str">
        <f>IF(N98&gt;0.26,"-",IF(N98&lt;0.07,2,HLOOKUP(N98,Forinnstilling!$D$26:$R$27,2,TRUE)))</f>
        <v>-</v>
      </c>
      <c r="Q98" s="183">
        <f>'Plan og Line - Effekt'!J42</f>
        <v>1747.395</v>
      </c>
      <c r="R98" s="181">
        <f>'Plan og Line - Effekt'!J42/(4185*($H$4-$H$5))*3600</f>
        <v>150.31354838709677</v>
      </c>
      <c r="S98" s="182">
        <f>R98/SQRT(Data!$G$1)/100</f>
        <v>0.4753331760851548</v>
      </c>
      <c r="T98" s="181">
        <f>IF(S98&gt;0.75,8,IF(S98&lt;0.13,"-",HLOOKUP(S98,Forinnstilling!$D$23:$R$24,2,TRUE)))</f>
        <v>5</v>
      </c>
      <c r="U98" s="181" t="str">
        <f>IF(S98&gt;0.26,"-",IF(S98&lt;0.07,2,HLOOKUP(S98,Forinnstilling!$D$26:$R$27,2,TRUE)))</f>
        <v>-</v>
      </c>
      <c r="V98" s="187">
        <f>'Plan og Line - Effekt'!K42</f>
        <v>2502.9899999999998</v>
      </c>
      <c r="W98" s="181">
        <f>'Plan og Line - Effekt'!K42/(4185*($H$4-$H$5))*3600</f>
        <v>215.31096774193546</v>
      </c>
      <c r="X98" s="182">
        <f>W98/SQRT(Data!$G$1)/100</f>
        <v>0.68087306327955699</v>
      </c>
      <c r="Y98" s="181">
        <f>IF(X98&gt;0.75,8,IF(X98&lt;0.13,"-",HLOOKUP(X98,Forinnstilling!$D$23:$R$24,2,TRUE)))</f>
        <v>7</v>
      </c>
      <c r="Z98" s="181" t="str">
        <f>IF(X98&gt;0.26,"-",IF(X98&lt;0.07,2,HLOOKUP(X98,Forinnstilling!$D$26:$R$27,2,TRUE)))</f>
        <v>-</v>
      </c>
    </row>
    <row r="99" spans="1:27" s="49" customFormat="1" x14ac:dyDescent="0.25">
      <c r="A99" s="175">
        <v>1405</v>
      </c>
      <c r="B99" s="176">
        <f>'Plan og Line - Effekt'!G43</f>
        <v>628.03499999999997</v>
      </c>
      <c r="C99" s="177">
        <f>'Plan og Line - Effekt'!G43/(4185*($H$4-$H$5))*3600</f>
        <v>54.024516129032257</v>
      </c>
      <c r="D99" s="178">
        <f>C99/SQRT(Data!$G$1)/100</f>
        <v>0.17084052045624498</v>
      </c>
      <c r="E99" s="177">
        <f>IF(D99&gt;0.75,8,IF(D99&lt;0.13,"-",HLOOKUP(D99,Forinnstilling!$D$23:$R$24,2,TRUE)))</f>
        <v>1</v>
      </c>
      <c r="F99" s="177">
        <f>IF(D99&gt;0.26,"-",IF(D99&lt;0.07,2,HLOOKUP(D99,Forinnstilling!$D$26:$R$27,2,TRUE)))</f>
        <v>6.5</v>
      </c>
      <c r="G99" s="179">
        <f>'Plan og Line - Effekt'!H43</f>
        <v>1052.3449999999998</v>
      </c>
      <c r="H99" s="177">
        <f>'Plan og Line - Effekt'!H43/(4185*($H$4-$H$5))*3600</f>
        <v>90.524301075268795</v>
      </c>
      <c r="I99" s="178">
        <f>H99/SQRT(Data!$G$1)/100</f>
        <v>0.28626297499267889</v>
      </c>
      <c r="J99" s="177">
        <f>IF(I99&gt;0.75,8,IF(I99&lt;0.13,"-",HLOOKUP(I99,Forinnstilling!$D$23:$R$24,2,TRUE)))</f>
        <v>2.5</v>
      </c>
      <c r="K99" s="177" t="str">
        <f>IF(I99&gt;0.26,"-",IF(I99&lt;0.07,2,HLOOKUP(I99,Forinnstilling!$D$26:$R$27,2,TRUE)))</f>
        <v>-</v>
      </c>
      <c r="L99" s="179">
        <f>'Plan og Line - Effekt'!I43</f>
        <v>1340.37</v>
      </c>
      <c r="M99" s="177">
        <f>'Plan og Line - Effekt'!I43/(4185*($H$4-$H$5))*3600</f>
        <v>115.30064516129032</v>
      </c>
      <c r="N99" s="178">
        <f>M99/SQRT(Data!$G$1)/100</f>
        <v>0.36461265439654972</v>
      </c>
      <c r="O99" s="177">
        <f>IF(N99&gt;0.75,8,IF(N99&lt;0.13,"-",HLOOKUP(N99,Forinnstilling!$D$23:$R$24,2,TRUE)))</f>
        <v>3.5</v>
      </c>
      <c r="P99" s="177" t="str">
        <f>IF(N99&gt;0.26,"-",IF(N99&lt;0.07,2,HLOOKUP(N99,Forinnstilling!$D$26:$R$27,2,TRUE)))</f>
        <v>-</v>
      </c>
      <c r="Q99" s="179">
        <f>'Plan og Line - Effekt'!J43</f>
        <v>1881.2949999999998</v>
      </c>
      <c r="R99" s="177">
        <f>'Plan og Line - Effekt'!J43/(4185*($H$4-$H$5))*3600</f>
        <v>161.83182795698923</v>
      </c>
      <c r="S99" s="178">
        <f>R99/SQRT(Data!$G$1)/100</f>
        <v>0.51175717425259959</v>
      </c>
      <c r="T99" s="177">
        <f>IF(S99&gt;0.75,8,IF(S99&lt;0.13,"-",HLOOKUP(S99,Forinnstilling!$D$23:$R$24,2,TRUE)))</f>
        <v>5</v>
      </c>
      <c r="U99" s="177" t="str">
        <f>IF(S99&gt;0.26,"-",IF(S99&lt;0.07,2,HLOOKUP(S99,Forinnstilling!$D$26:$R$27,2,TRUE)))</f>
        <v>-</v>
      </c>
      <c r="V99" s="186">
        <f>'Plan og Line - Effekt'!K43</f>
        <v>2694.7899999999995</v>
      </c>
      <c r="W99" s="177">
        <f>'Plan og Line - Effekt'!K43/(4185*($H$4-$H$5))*3600</f>
        <v>231.80989247311825</v>
      </c>
      <c r="X99" s="178">
        <f>W99/SQRT(Data!$G$1)/100</f>
        <v>0.733047244373776</v>
      </c>
      <c r="Y99" s="177">
        <f>IF(X99&gt;0.75,8,IF(X99&lt;0.13,"-",HLOOKUP(X99,Forinnstilling!$D$23:$R$24,2,TRUE)))</f>
        <v>7.5</v>
      </c>
      <c r="Z99" s="177" t="str">
        <f>IF(X99&gt;0.26,"-",IF(X99&lt;0.07,2,HLOOKUP(X99,Forinnstilling!$D$26:$R$27,2,TRUE)))</f>
        <v>-</v>
      </c>
    </row>
    <row r="100" spans="1:27" s="49" customFormat="1" x14ac:dyDescent="0.25">
      <c r="A100" s="175">
        <v>1605</v>
      </c>
      <c r="B100" s="180">
        <f>'Plan og Line - Effekt'!G44</f>
        <v>717.43499999999995</v>
      </c>
      <c r="C100" s="181">
        <f>'Plan og Line - Effekt'!G44/(4185*($H$4-$H$5))*3600</f>
        <v>61.714838709677423</v>
      </c>
      <c r="D100" s="182">
        <f>C100/SQRT(Data!$G$1)/100</f>
        <v>0.19515945575250765</v>
      </c>
      <c r="E100" s="181">
        <f>IF(D100&gt;0.75,8,IF(D100&lt;0.13,"-",HLOOKUP(D100,Forinnstilling!$D$23:$R$24,2,TRUE)))</f>
        <v>1.5</v>
      </c>
      <c r="F100" s="181">
        <f>IF(D100&gt;0.26,"-",IF(D100&lt;0.07,2,HLOOKUP(D100,Forinnstilling!$D$26:$R$27,2,TRUE)))</f>
        <v>7</v>
      </c>
      <c r="G100" s="183">
        <f>'Plan og Line - Effekt'!H44</f>
        <v>1202.1449999999998</v>
      </c>
      <c r="H100" s="181">
        <f>'Plan og Line - Effekt'!H44/(4185*($H$4-$H$5))*3600</f>
        <v>103.41032258064513</v>
      </c>
      <c r="I100" s="182">
        <f>H100/SQRT(Data!$G$1)/100</f>
        <v>0.32701215292757979</v>
      </c>
      <c r="J100" s="181">
        <f>IF(I100&gt;0.75,8,IF(I100&lt;0.13,"-",HLOOKUP(I100,Forinnstilling!$D$23:$R$24,2,TRUE)))</f>
        <v>3</v>
      </c>
      <c r="K100" s="181" t="str">
        <f>IF(I100&gt;0.26,"-",IF(I100&lt;0.07,2,HLOOKUP(I100,Forinnstilling!$D$26:$R$27,2,TRUE)))</f>
        <v>-</v>
      </c>
      <c r="L100" s="183">
        <f>'Plan og Line - Effekt'!I44</f>
        <v>1531.1699999999998</v>
      </c>
      <c r="M100" s="181">
        <f>'Plan og Line - Effekt'!I44/(4185*($H$4-$H$5))*3600</f>
        <v>131.71354838709675</v>
      </c>
      <c r="N100" s="182">
        <f>M100/SQRT(Data!$G$1)/100</f>
        <v>0.41651481160602288</v>
      </c>
      <c r="O100" s="181">
        <f>IF(N100&gt;0.75,8,IF(N100&lt;0.13,"-",HLOOKUP(N100,Forinnstilling!$D$23:$R$24,2,TRUE)))</f>
        <v>4</v>
      </c>
      <c r="P100" s="181" t="str">
        <f>IF(N100&gt;0.26,"-",IF(N100&lt;0.07,2,HLOOKUP(N100,Forinnstilling!$D$26:$R$27,2,TRUE)))</f>
        <v>-</v>
      </c>
      <c r="Q100" s="183">
        <f>'Plan og Line - Effekt'!J44</f>
        <v>2149.0949999999998</v>
      </c>
      <c r="R100" s="181">
        <f>'Plan og Line - Effekt'!J44/(4185*($H$4-$H$5))*3600</f>
        <v>184.8683870967742</v>
      </c>
      <c r="S100" s="182">
        <f>R100/SQRT(Data!$G$1)/100</f>
        <v>0.58460517058748929</v>
      </c>
      <c r="T100" s="181">
        <f>IF(S100&gt;0.75,8,IF(S100&lt;0.13,"-",HLOOKUP(S100,Forinnstilling!$D$23:$R$24,2,TRUE)))</f>
        <v>6</v>
      </c>
      <c r="U100" s="181" t="str">
        <f>IF(S100&gt;0.26,"-",IF(S100&lt;0.07,2,HLOOKUP(S100,Forinnstilling!$D$26:$R$27,2,TRUE)))</f>
        <v>-</v>
      </c>
      <c r="V100" s="187">
        <f>'Plan og Line - Effekt'!K44</f>
        <v>3078.3899999999994</v>
      </c>
      <c r="W100" s="181">
        <f>'Plan og Line - Effekt'!K44/(4185*($H$4-$H$5))*3600</f>
        <v>264.80774193548382</v>
      </c>
      <c r="X100" s="182">
        <f>W100/SQRT(Data!$G$1)/100</f>
        <v>0.83739560656221368</v>
      </c>
      <c r="Y100" s="181">
        <f>IF(X100&gt;0.75,8,IF(X100&lt;0.13,"-",HLOOKUP(X100,Forinnstilling!$D$23:$R$24,2,TRUE)))</f>
        <v>8</v>
      </c>
      <c r="Z100" s="181" t="str">
        <f>IF(X100&gt;0.26,"-",IF(X100&lt;0.07,2,HLOOKUP(X100,Forinnstilling!$D$26:$R$27,2,TRUE)))</f>
        <v>-</v>
      </c>
    </row>
    <row r="101" spans="1:27" s="49" customFormat="1" x14ac:dyDescent="0.25">
      <c r="A101" s="175">
        <v>1805</v>
      </c>
      <c r="B101" s="176">
        <f>'Plan og Line - Effekt'!G45</f>
        <v>806.83499999999992</v>
      </c>
      <c r="C101" s="177">
        <f>'Plan og Line - Effekt'!G45/(4185*($H$4-$H$5))*3600</f>
        <v>69.405161290322567</v>
      </c>
      <c r="D101" s="178">
        <f>C101/SQRT(Data!$G$1)/100</f>
        <v>0.21947839104877023</v>
      </c>
      <c r="E101" s="177">
        <f>IF(D101&gt;0.75,8,IF(D101&lt;0.13,"-",HLOOKUP(D101,Forinnstilling!$D$23:$R$24,2,TRUE)))</f>
        <v>1.5</v>
      </c>
      <c r="F101" s="177">
        <f>IF(D101&gt;0.26,"-",IF(D101&lt;0.07,2,HLOOKUP(D101,Forinnstilling!$D$26:$R$27,2,TRUE)))</f>
        <v>7</v>
      </c>
      <c r="G101" s="179">
        <f>'Plan og Line - Effekt'!H45</f>
        <v>1351.9449999999997</v>
      </c>
      <c r="H101" s="177">
        <f>'Plan og Line - Effekt'!H45/(4185*($H$4-$H$5))*3600</f>
        <v>116.29634408602149</v>
      </c>
      <c r="I101" s="178">
        <f>H101/SQRT(Data!$G$1)/100</f>
        <v>0.36776133086248075</v>
      </c>
      <c r="J101" s="177">
        <f>IF(I101&gt;0.75,8,IF(I101&lt;0.13,"-",HLOOKUP(I101,Forinnstilling!$D$23:$R$24,2,TRUE)))</f>
        <v>3.5</v>
      </c>
      <c r="K101" s="177" t="str">
        <f>IF(I101&gt;0.26,"-",IF(I101&lt;0.07,2,HLOOKUP(I101,Forinnstilling!$D$26:$R$27,2,TRUE)))</f>
        <v>-</v>
      </c>
      <c r="L101" s="179">
        <f>'Plan og Line - Effekt'!I45</f>
        <v>1721.9699999999998</v>
      </c>
      <c r="M101" s="177">
        <f>'Plan og Line - Effekt'!I45/(4185*($H$4-$H$5))*3600</f>
        <v>148.1264516129032</v>
      </c>
      <c r="N101" s="178">
        <f>M101/SQRT(Data!$G$1)/100</f>
        <v>0.46841696881549616</v>
      </c>
      <c r="O101" s="177">
        <f>IF(N101&gt;0.75,8,IF(N101&lt;0.13,"-",HLOOKUP(N101,Forinnstilling!$D$23:$R$24,2,TRUE)))</f>
        <v>4.5</v>
      </c>
      <c r="P101" s="177" t="str">
        <f>IF(N101&gt;0.26,"-",IF(N101&lt;0.07,2,HLOOKUP(N101,Forinnstilling!$D$26:$R$27,2,TRUE)))</f>
        <v>-</v>
      </c>
      <c r="Q101" s="179">
        <f>'Plan og Line - Effekt'!J45</f>
        <v>2416.895</v>
      </c>
      <c r="R101" s="177">
        <f>'Plan og Line - Effekt'!J45/(4185*($H$4-$H$5))*3600</f>
        <v>207.90494623655914</v>
      </c>
      <c r="S101" s="178">
        <f>R101/SQRT(Data!$G$1)/100</f>
        <v>0.65745316692237887</v>
      </c>
      <c r="T101" s="177">
        <f>IF(S101&gt;0.75,8,IF(S101&lt;0.13,"-",HLOOKUP(S101,Forinnstilling!$D$23:$R$24,2,TRUE)))</f>
        <v>6.5</v>
      </c>
      <c r="U101" s="177" t="str">
        <f>IF(S101&gt;0.26,"-",IF(S101&lt;0.07,2,HLOOKUP(S101,Forinnstilling!$D$26:$R$27,2,TRUE)))</f>
        <v>-</v>
      </c>
      <c r="V101" s="186">
        <f>'Plan og Line - Effekt'!K45</f>
        <v>3461.9899999999993</v>
      </c>
      <c r="W101" s="177">
        <f>'Plan og Line - Effekt'!K45/(4185*($H$4-$H$5))*3600</f>
        <v>297.80559139784941</v>
      </c>
      <c r="X101" s="178">
        <f>W101/SQRT(Data!$G$1)/100</f>
        <v>0.94174396875065158</v>
      </c>
      <c r="Y101" s="177">
        <f>IF(X101&gt;0.75,8,IF(X101&lt;0.13,"-",HLOOKUP(X101,Forinnstilling!$D$23:$R$24,2,TRUE)))</f>
        <v>8</v>
      </c>
      <c r="Z101" s="177" t="str">
        <f>IF(X101&gt;0.26,"-",IF(X101&lt;0.07,2,HLOOKUP(X101,Forinnstilling!$D$26:$R$27,2,TRUE)))</f>
        <v>-</v>
      </c>
    </row>
    <row r="102" spans="1:27" s="49" customFormat="1" x14ac:dyDescent="0.25">
      <c r="A102" s="175">
        <v>2005</v>
      </c>
      <c r="B102" s="180">
        <f>'Plan og Line - Effekt'!G46</f>
        <v>896.2349999999999</v>
      </c>
      <c r="C102" s="181">
        <f>'Plan og Line - Effekt'!G46/(4185*($H$4-$H$5))*3600</f>
        <v>77.09548387096774</v>
      </c>
      <c r="D102" s="182">
        <f>C102/SQRT(Data!$G$1)/100</f>
        <v>0.24379732634503287</v>
      </c>
      <c r="E102" s="181">
        <f>IF(D102&gt;0.75,8,IF(D102&lt;0.13,"-",HLOOKUP(D102,Forinnstilling!$D$23:$R$24,2,TRUE)))</f>
        <v>2</v>
      </c>
      <c r="F102" s="181">
        <f>IF(D102&gt;0.26,"-",IF(D102&lt;0.07,2,HLOOKUP(D102,Forinnstilling!$D$26:$R$27,2,TRUE)))</f>
        <v>7.5</v>
      </c>
      <c r="G102" s="183">
        <f>'Plan og Line - Effekt'!H46</f>
        <v>1501.7449999999997</v>
      </c>
      <c r="H102" s="181">
        <f>'Plan og Line - Effekt'!H46/(4185*($H$4-$H$5))*3600</f>
        <v>129.18236559139783</v>
      </c>
      <c r="I102" s="182">
        <f>H102/SQRT(Data!$G$1)/100</f>
        <v>0.40851050879738166</v>
      </c>
      <c r="J102" s="181">
        <f>IF(I102&gt;0.75,8,IF(I102&lt;0.13,"-",HLOOKUP(I102,Forinnstilling!$D$23:$R$24,2,TRUE)))</f>
        <v>4</v>
      </c>
      <c r="K102" s="181" t="str">
        <f>IF(I102&gt;0.26,"-",IF(I102&lt;0.07,2,HLOOKUP(I102,Forinnstilling!$D$26:$R$27,2,TRUE)))</f>
        <v>-</v>
      </c>
      <c r="L102" s="183">
        <f>'Plan og Line - Effekt'!I46</f>
        <v>1912.7699999999998</v>
      </c>
      <c r="M102" s="181">
        <f>'Plan og Line - Effekt'!I46/(4185*($H$4-$H$5))*3600</f>
        <v>164.53935483870967</v>
      </c>
      <c r="N102" s="182">
        <f>M102/SQRT(Data!$G$1)/100</f>
        <v>0.52031912602496955</v>
      </c>
      <c r="O102" s="181">
        <f>IF(N102&gt;0.75,8,IF(N102&lt;0.13,"-",HLOOKUP(N102,Forinnstilling!$D$23:$R$24,2,TRUE)))</f>
        <v>5.5</v>
      </c>
      <c r="P102" s="181" t="str">
        <f>IF(N102&gt;0.26,"-",IF(N102&lt;0.07,2,HLOOKUP(N102,Forinnstilling!$D$26:$R$27,2,TRUE)))</f>
        <v>-</v>
      </c>
      <c r="Q102" s="183">
        <f>'Plan og Line - Effekt'!J46</f>
        <v>2684.6949999999997</v>
      </c>
      <c r="R102" s="181">
        <f>'Plan og Line - Effekt'!J46/(4185*($H$4-$H$5))*3600</f>
        <v>230.94150537634408</v>
      </c>
      <c r="S102" s="182">
        <f>R102/SQRT(Data!$G$1)/100</f>
        <v>0.73030116325726846</v>
      </c>
      <c r="T102" s="181">
        <f>IF(S102&gt;0.75,8,IF(S102&lt;0.13,"-",HLOOKUP(S102,Forinnstilling!$D$23:$R$24,2,TRUE)))</f>
        <v>7.5</v>
      </c>
      <c r="U102" s="181" t="str">
        <f>IF(S102&gt;0.26,"-",IF(S102&lt;0.07,2,HLOOKUP(S102,Forinnstilling!$D$26:$R$27,2,TRUE)))</f>
        <v>-</v>
      </c>
      <c r="V102" s="187">
        <f>'Plan og Line - Effekt'!K46</f>
        <v>3845.5899999999992</v>
      </c>
      <c r="W102" s="181">
        <f>'Plan og Line - Effekt'!K46/(4185*($H$4-$H$5))*3600</f>
        <v>330.80344086021495</v>
      </c>
      <c r="X102" s="182">
        <f>W102/SQRT(Data!$G$1)/100</f>
        <v>1.0460923309390893</v>
      </c>
      <c r="Y102" s="181">
        <f>IF(X102&gt;0.75,8,IF(X102&lt;0.13,"-",HLOOKUP(X102,Forinnstilling!$D$23:$R$24,2,TRUE)))</f>
        <v>8</v>
      </c>
      <c r="Z102" s="181" t="str">
        <f>IF(X102&gt;0.26,"-",IF(X102&lt;0.07,2,HLOOKUP(X102,Forinnstilling!$D$26:$R$27,2,TRUE)))</f>
        <v>-</v>
      </c>
    </row>
    <row r="103" spans="1:27" s="49" customFormat="1" x14ac:dyDescent="0.25">
      <c r="A103" s="175">
        <v>2305</v>
      </c>
      <c r="B103" s="176">
        <f>'Plan og Line - Effekt'!G47</f>
        <v>1030.3349999999998</v>
      </c>
      <c r="C103" s="177">
        <f>'Plan og Line - Effekt'!G47/(4185*($H$4-$H$5))*3600</f>
        <v>88.630967741935478</v>
      </c>
      <c r="D103" s="178">
        <f>C103/SQRT(Data!$G$1)/100</f>
        <v>0.28027572928942684</v>
      </c>
      <c r="E103" s="177">
        <f>IF(D103&gt;0.75,8,IF(D103&lt;0.13,"-",HLOOKUP(D103,Forinnstilling!$D$23:$R$24,2,TRUE)))</f>
        <v>2.5</v>
      </c>
      <c r="F103" s="177" t="str">
        <f>IF(D103&gt;0.26,"-",IF(D103&lt;0.07,2,HLOOKUP(D103,Forinnstilling!$D$26:$R$27,2,TRUE)))</f>
        <v>-</v>
      </c>
      <c r="G103" s="179">
        <f>'Plan og Line - Effekt'!H47</f>
        <v>1726.4449999999997</v>
      </c>
      <c r="H103" s="177">
        <f>'Plan og Line - Effekt'!H47/(4185*($H$4-$H$5))*3600</f>
        <v>148.51139784946233</v>
      </c>
      <c r="I103" s="178">
        <f>H103/SQRT(Data!$G$1)/100</f>
        <v>0.46963427569973298</v>
      </c>
      <c r="J103" s="177">
        <f>IF(I103&gt;0.75,8,IF(I103&lt;0.13,"-",HLOOKUP(I103,Forinnstilling!$D$23:$R$24,2,TRUE)))</f>
        <v>4.5</v>
      </c>
      <c r="K103" s="177" t="str">
        <f>IF(I103&gt;0.26,"-",IF(I103&lt;0.07,2,HLOOKUP(I103,Forinnstilling!$D$26:$R$27,2,TRUE)))</f>
        <v>-</v>
      </c>
      <c r="L103" s="179">
        <f>'Plan og Line - Effekt'!I47</f>
        <v>2198.9699999999998</v>
      </c>
      <c r="M103" s="177">
        <f>'Plan og Line - Effekt'!I47/(4185*($H$4-$H$5))*3600</f>
        <v>189.15870967741932</v>
      </c>
      <c r="N103" s="178">
        <f>M103/SQRT(Data!$G$1)/100</f>
        <v>0.59817236183917932</v>
      </c>
      <c r="O103" s="177">
        <f>IF(N103&gt;0.75,8,IF(N103&lt;0.13,"-",HLOOKUP(N103,Forinnstilling!$D$23:$R$24,2,TRUE)))</f>
        <v>6</v>
      </c>
      <c r="P103" s="177" t="str">
        <f>IF(N103&gt;0.26,"-",IF(N103&lt;0.07,2,HLOOKUP(N103,Forinnstilling!$D$26:$R$27,2,TRUE)))</f>
        <v>-</v>
      </c>
      <c r="Q103" s="179">
        <f>'Plan og Line - Effekt'!J47</f>
        <v>3086.395</v>
      </c>
      <c r="R103" s="177">
        <f>'Plan og Line - Effekt'!J47/(4185*($H$4-$H$5))*3600</f>
        <v>265.49634408602151</v>
      </c>
      <c r="S103" s="178">
        <f>R103/SQRT(Data!$G$1)/100</f>
        <v>0.83957315775960295</v>
      </c>
      <c r="T103" s="177">
        <f>IF(S103&gt;0.75,8,IF(S103&lt;0.13,"-",HLOOKUP(S103,Forinnstilling!$D$23:$R$24,2,TRUE)))</f>
        <v>8</v>
      </c>
      <c r="U103" s="177" t="str">
        <f>IF(S103&gt;0.26,"-",IF(S103&lt;0.07,2,HLOOKUP(S103,Forinnstilling!$D$26:$R$27,2,TRUE)))</f>
        <v>-</v>
      </c>
      <c r="V103" s="186">
        <f>'Plan og Line - Effekt'!K47</f>
        <v>4420.9899999999989</v>
      </c>
      <c r="W103" s="177">
        <f>'Plan og Line - Effekt'!K47/(4185*($H$4-$H$5))*3600</f>
        <v>380.30021505376334</v>
      </c>
      <c r="X103" s="178">
        <f>W103/SQRT(Data!$G$1)/100</f>
        <v>1.2026148742217462</v>
      </c>
      <c r="Y103" s="177">
        <f>IF(X103&gt;0.75,8,IF(X103&lt;0.13,"-",HLOOKUP(X103,Forinnstilling!$D$23:$R$24,2,TRUE)))</f>
        <v>8</v>
      </c>
      <c r="Z103" s="177" t="str">
        <f>IF(X103&gt;0.26,"-",IF(X103&lt;0.07,2,HLOOKUP(X103,Forinnstilling!$D$26:$R$27,2,TRUE)))</f>
        <v>-</v>
      </c>
    </row>
    <row r="104" spans="1:27" s="49" customFormat="1" x14ac:dyDescent="0.25">
      <c r="A104" s="175">
        <v>2605</v>
      </c>
      <c r="B104" s="180">
        <f>'Plan og Line - Effekt'!G48</f>
        <v>1164.4349999999999</v>
      </c>
      <c r="C104" s="181">
        <f>'Plan og Line - Effekt'!G48/(4185*($H$4-$H$5))*3600</f>
        <v>100.16645161290322</v>
      </c>
      <c r="D104" s="182">
        <f>C104/SQRT(Data!$G$1)/100</f>
        <v>0.31675413223382076</v>
      </c>
      <c r="E104" s="181">
        <f>IF(D104&gt;0.75,8,IF(D104&lt;0.13,"-",HLOOKUP(D104,Forinnstilling!$D$23:$R$24,2,TRUE)))</f>
        <v>3</v>
      </c>
      <c r="F104" s="181" t="str">
        <f>IF(D104&gt;0.26,"-",IF(D104&lt;0.07,2,HLOOKUP(D104,Forinnstilling!$D$26:$R$27,2,TRUE)))</f>
        <v>-</v>
      </c>
      <c r="G104" s="183">
        <f>'Plan og Line - Effekt'!H48</f>
        <v>1951.1449999999998</v>
      </c>
      <c r="H104" s="181">
        <f>'Plan og Line - Effekt'!H48/(4185*($H$4-$H$5))*3600</f>
        <v>167.84043010752686</v>
      </c>
      <c r="I104" s="182">
        <f>H104/SQRT(Data!$G$1)/100</f>
        <v>0.53075804260208448</v>
      </c>
      <c r="J104" s="181">
        <f>IF(I104&gt;0.75,8,IF(I104&lt;0.13,"-",HLOOKUP(I104,Forinnstilling!$D$23:$R$24,2,TRUE)))</f>
        <v>5.5</v>
      </c>
      <c r="K104" s="181" t="str">
        <f>IF(I104&gt;0.26,"-",IF(I104&lt;0.07,2,HLOOKUP(I104,Forinnstilling!$D$26:$R$27,2,TRUE)))</f>
        <v>-</v>
      </c>
      <c r="L104" s="183">
        <f>'Plan og Line - Effekt'!I48</f>
        <v>2485.1699999999996</v>
      </c>
      <c r="M104" s="181">
        <f>'Plan og Line - Effekt'!I48/(4185*($H$4-$H$5))*3600</f>
        <v>213.77806451612898</v>
      </c>
      <c r="N104" s="182">
        <f>M104/SQRT(Data!$G$1)/100</f>
        <v>0.6760255976533891</v>
      </c>
      <c r="O104" s="181">
        <f>IF(N104&gt;0.75,8,IF(N104&lt;0.13,"-",HLOOKUP(N104,Forinnstilling!$D$23:$R$24,2,TRUE)))</f>
        <v>7</v>
      </c>
      <c r="P104" s="181" t="str">
        <f>IF(N104&gt;0.26,"-",IF(N104&lt;0.07,2,HLOOKUP(N104,Forinnstilling!$D$26:$R$27,2,TRUE)))</f>
        <v>-</v>
      </c>
      <c r="Q104" s="183">
        <f>'Plan og Line - Effekt'!J48</f>
        <v>3488.0949999999998</v>
      </c>
      <c r="R104" s="181">
        <f>'Plan og Line - Effekt'!J48/(4185*($H$4-$H$5))*3600</f>
        <v>300.05118279569888</v>
      </c>
      <c r="S104" s="182">
        <f>R104/SQRT(Data!$G$1)/100</f>
        <v>0.94884515226193722</v>
      </c>
      <c r="T104" s="181">
        <f>IF(S104&gt;0.75,8,IF(S104&lt;0.13,"-",HLOOKUP(S104,Forinnstilling!$D$23:$R$24,2,TRUE)))</f>
        <v>8</v>
      </c>
      <c r="U104" s="181" t="str">
        <f>IF(S104&gt;0.26,"-",IF(S104&lt;0.07,2,HLOOKUP(S104,Forinnstilling!$D$26:$R$27,2,TRUE)))</f>
        <v>-</v>
      </c>
      <c r="V104" s="187">
        <f>'Plan og Line - Effekt'!K48</f>
        <v>4996.3899999999994</v>
      </c>
      <c r="W104" s="181">
        <f>'Plan og Line - Effekt'!K48/(4185*($H$4-$H$5))*3600</f>
        <v>429.79698924731179</v>
      </c>
      <c r="X104" s="182">
        <f>W104/SQRT(Data!$G$1)/100</f>
        <v>1.3591374175044033</v>
      </c>
      <c r="Y104" s="181">
        <f>IF(X104&gt;0.75,8,IF(X104&lt;0.13,"-",HLOOKUP(X104,Forinnstilling!$D$23:$R$24,2,TRUE)))</f>
        <v>8</v>
      </c>
      <c r="Z104" s="181" t="str">
        <f>IF(X104&gt;0.26,"-",IF(X104&lt;0.07,2,HLOOKUP(X104,Forinnstilling!$D$26:$R$27,2,TRUE)))</f>
        <v>-</v>
      </c>
    </row>
    <row r="105" spans="1:27" s="49" customFormat="1" x14ac:dyDescent="0.25">
      <c r="A105" s="188">
        <v>3005</v>
      </c>
      <c r="B105" s="189">
        <f>'Plan og Line - Effekt'!G49</f>
        <v>1343.2349999999999</v>
      </c>
      <c r="C105" s="190">
        <f>'Plan og Line - Effekt'!G49/(4185*($H$4-$H$5))*3600</f>
        <v>115.54709677419353</v>
      </c>
      <c r="D105" s="191">
        <f>C105/SQRT(Data!$G$1)/100</f>
        <v>0.36539200282634604</v>
      </c>
      <c r="E105" s="190">
        <f>IF(D105&gt;0.75,8,IF(D105&lt;0.13,"-",HLOOKUP(D105,Forinnstilling!$D$23:$R$24,2,TRUE)))</f>
        <v>3.5</v>
      </c>
      <c r="F105" s="190" t="str">
        <f>IF(D105&gt;0.26,"-",IF(D105&lt;0.07,2,HLOOKUP(D105,Forinnstilling!$D$26:$R$27,2,TRUE)))</f>
        <v>-</v>
      </c>
      <c r="G105" s="192">
        <f>'Plan og Line - Effekt'!H49</f>
        <v>2250.7449999999999</v>
      </c>
      <c r="H105" s="190">
        <f>'Plan og Line - Effekt'!H49/(4185*($H$4-$H$5))*3600</f>
        <v>193.61247311827955</v>
      </c>
      <c r="I105" s="191">
        <f>H105/SQRT(Data!$G$1)/100</f>
        <v>0.61225639847188629</v>
      </c>
      <c r="J105" s="190">
        <f>IF(I105&gt;0.75,8,IF(I105&lt;0.13,"-",HLOOKUP(I105,Forinnstilling!$D$23:$R$24,2,TRUE)))</f>
        <v>6</v>
      </c>
      <c r="K105" s="190" t="str">
        <f>IF(I105&gt;0.26,"-",IF(I105&lt;0.07,2,HLOOKUP(I105,Forinnstilling!$D$26:$R$27,2,TRUE)))</f>
        <v>-</v>
      </c>
      <c r="L105" s="192">
        <f>'Plan og Line - Effekt'!I49</f>
        <v>2866.7699999999995</v>
      </c>
      <c r="M105" s="190">
        <f>'Plan og Line - Effekt'!I49/(4185*($H$4-$H$5))*3600</f>
        <v>246.60387096774193</v>
      </c>
      <c r="N105" s="191">
        <f>M105/SQRT(Data!$G$1)/100</f>
        <v>0.77982991207233576</v>
      </c>
      <c r="O105" s="190">
        <f>IF(N105&gt;0.75,8,IF(N105&lt;0.13,"-",HLOOKUP(N105,Forinnstilling!$D$23:$R$24,2,TRUE)))</f>
        <v>8</v>
      </c>
      <c r="P105" s="190" t="str">
        <f>IF(N105&gt;0.26,"-",IF(N105&lt;0.07,2,HLOOKUP(N105,Forinnstilling!$D$26:$R$27,2,TRUE)))</f>
        <v>-</v>
      </c>
      <c r="Q105" s="192">
        <f>'Plan og Line - Effekt'!J49</f>
        <v>4023.6949999999997</v>
      </c>
      <c r="R105" s="190">
        <f>'Plan og Line - Effekt'!J49/(4185*($H$4-$H$5))*3600</f>
        <v>346.12430107526882</v>
      </c>
      <c r="S105" s="191">
        <f>R105/SQRT(Data!$G$1)/100</f>
        <v>1.0945411449317168</v>
      </c>
      <c r="T105" s="190">
        <f>IF(S105&gt;0.75,8,IF(S105&lt;0.13,"-",HLOOKUP(S105,Forinnstilling!$D$23:$R$24,2,TRUE)))</f>
        <v>8</v>
      </c>
      <c r="U105" s="190" t="str">
        <f>IF(S105&gt;0.26,"-",IF(S105&lt;0.07,2,HLOOKUP(S105,Forinnstilling!$D$26:$R$27,2,TRUE)))</f>
        <v>-</v>
      </c>
      <c r="V105" s="193">
        <f>'Plan og Line - Effekt'!K49</f>
        <v>5763.5899999999992</v>
      </c>
      <c r="W105" s="190">
        <f>'Plan og Line - Effekt'!K49/(4185*($H$4-$H$5))*3600</f>
        <v>495.79268817204297</v>
      </c>
      <c r="X105" s="191">
        <f>W105/SQRT(Data!$G$1)/100</f>
        <v>1.5678341418812789</v>
      </c>
      <c r="Y105" s="190">
        <f>IF(X105&gt;0.75,8,IF(X105&lt;0.13,"-",HLOOKUP(X105,Forinnstilling!$D$23:$R$24,2,TRUE)))</f>
        <v>8</v>
      </c>
      <c r="Z105" s="190" t="str">
        <f>IF(X105&gt;0.26,"-",IF(X105&lt;0.07,2,HLOOKUP(X105,Forinnstilling!$D$26:$R$27,2,TRUE)))</f>
        <v>-</v>
      </c>
    </row>
    <row r="106" spans="1:27" s="49" customFormat="1" x14ac:dyDescent="0.25">
      <c r="A106" s="79" t="s">
        <v>43</v>
      </c>
      <c r="B106" s="166"/>
      <c r="C106" s="167"/>
      <c r="D106" s="168"/>
      <c r="E106" s="167"/>
      <c r="F106" s="167"/>
      <c r="G106" s="166"/>
      <c r="H106" s="167"/>
      <c r="I106" s="168"/>
      <c r="J106" s="167"/>
      <c r="K106" s="167"/>
      <c r="L106" s="166"/>
      <c r="M106" s="167"/>
      <c r="N106" s="168"/>
      <c r="O106" s="167"/>
      <c r="P106" s="167"/>
      <c r="Q106" s="166"/>
      <c r="R106" s="167"/>
      <c r="S106" s="168"/>
      <c r="T106" s="167"/>
      <c r="U106" s="167"/>
      <c r="V106" s="166"/>
      <c r="W106" s="167"/>
      <c r="X106" s="168"/>
      <c r="Y106" s="167"/>
      <c r="Z106" s="167"/>
    </row>
    <row r="107" spans="1:27" s="49" customFormat="1" x14ac:dyDescent="0.25">
      <c r="A107" s="79" t="s">
        <v>42</v>
      </c>
      <c r="B107" s="166"/>
      <c r="C107" s="167"/>
      <c r="D107" s="168"/>
      <c r="E107" s="167"/>
      <c r="F107" s="167"/>
      <c r="G107" s="166"/>
      <c r="H107" s="167"/>
      <c r="I107" s="168"/>
      <c r="J107" s="167"/>
      <c r="K107" s="167"/>
      <c r="L107" s="166"/>
      <c r="M107" s="167"/>
      <c r="N107" s="168"/>
      <c r="O107" s="167"/>
      <c r="P107" s="167"/>
      <c r="Q107" s="166"/>
      <c r="R107" s="167"/>
      <c r="S107" s="168"/>
      <c r="T107" s="167"/>
      <c r="U107" s="167"/>
      <c r="V107" s="166"/>
      <c r="W107" s="167"/>
      <c r="X107" s="168"/>
      <c r="Y107" s="167"/>
      <c r="Z107" s="167"/>
    </row>
    <row r="108" spans="1:27" s="49" customFormat="1" x14ac:dyDescent="0.25">
      <c r="A108" s="165"/>
      <c r="B108" s="166"/>
      <c r="C108" s="167"/>
      <c r="D108" s="168"/>
      <c r="E108" s="167"/>
      <c r="F108" s="167"/>
      <c r="G108" s="166"/>
      <c r="H108" s="167"/>
      <c r="I108" s="168"/>
      <c r="J108" s="167"/>
      <c r="K108" s="167"/>
      <c r="L108" s="166"/>
      <c r="M108" s="167"/>
      <c r="N108" s="168"/>
      <c r="O108" s="167"/>
      <c r="P108" s="167"/>
      <c r="Q108" s="166"/>
      <c r="R108" s="167"/>
      <c r="S108" s="168"/>
      <c r="T108" s="167"/>
      <c r="U108" s="167"/>
      <c r="V108" s="166"/>
      <c r="W108" s="167"/>
      <c r="X108" s="168"/>
      <c r="Y108" s="167"/>
      <c r="Z108" s="167"/>
    </row>
    <row r="109" spans="1:27" ht="20.25" x14ac:dyDescent="0.3">
      <c r="Z109" s="78" t="s">
        <v>59</v>
      </c>
      <c r="AA109" s="78"/>
    </row>
    <row r="110" spans="1:27" ht="20.25" x14ac:dyDescent="0.3">
      <c r="Z110" s="78" t="s">
        <v>60</v>
      </c>
      <c r="AA110" s="78"/>
    </row>
    <row r="112" spans="1:27" x14ac:dyDescent="0.25">
      <c r="A112" s="76" t="s">
        <v>0</v>
      </c>
      <c r="B112" s="76"/>
      <c r="H112" s="77">
        <f>Inndata!$F$11</f>
        <v>75</v>
      </c>
      <c r="J112" s="77" t="s">
        <v>1</v>
      </c>
      <c r="K112" s="77"/>
      <c r="L112" s="77"/>
      <c r="N112" s="77"/>
      <c r="O112" s="77"/>
      <c r="P112" s="77"/>
      <c r="Q112" s="77"/>
    </row>
    <row r="113" spans="1:26" x14ac:dyDescent="0.25">
      <c r="A113" s="76" t="s">
        <v>2</v>
      </c>
      <c r="B113" s="76"/>
      <c r="C113" s="74"/>
      <c r="D113" s="75"/>
      <c r="E113" s="74"/>
      <c r="F113" s="74"/>
      <c r="G113" s="74"/>
      <c r="H113" s="77">
        <f>Inndata!$F$13</f>
        <v>65</v>
      </c>
      <c r="J113" s="77" t="s">
        <v>1</v>
      </c>
      <c r="K113" s="77"/>
      <c r="L113" s="77"/>
      <c r="N113" s="77"/>
      <c r="O113" s="77"/>
      <c r="P113" s="77"/>
      <c r="Q113" s="77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x14ac:dyDescent="0.25">
      <c r="A114" s="76" t="s">
        <v>5</v>
      </c>
      <c r="B114" s="76"/>
      <c r="C114" s="74"/>
      <c r="D114" s="75"/>
      <c r="E114" s="74"/>
      <c r="F114" s="74"/>
      <c r="G114" s="74"/>
      <c r="H114" s="77">
        <f>Inndata!$F$15</f>
        <v>20</v>
      </c>
      <c r="J114" s="77" t="s">
        <v>1</v>
      </c>
      <c r="K114" s="77"/>
      <c r="L114" s="77"/>
      <c r="N114" s="77"/>
      <c r="O114" s="77"/>
      <c r="P114" s="77"/>
      <c r="Q114" s="77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x14ac:dyDescent="0.25">
      <c r="A115" s="76" t="s">
        <v>58</v>
      </c>
      <c r="B115" s="76"/>
      <c r="C115" s="74"/>
      <c r="D115" s="75"/>
      <c r="E115" s="74"/>
      <c r="F115" s="74"/>
      <c r="G115" s="74"/>
      <c r="H115" s="77">
        <f>Inndata!$F$17</f>
        <v>10</v>
      </c>
      <c r="J115" s="77" t="s">
        <v>54</v>
      </c>
      <c r="K115" s="77"/>
      <c r="L115" s="77"/>
      <c r="N115" s="77"/>
      <c r="O115" s="77"/>
      <c r="P115" s="77"/>
      <c r="Q115" s="77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x14ac:dyDescent="0.25">
      <c r="A116" s="76"/>
      <c r="B116" s="76"/>
      <c r="C116" s="74"/>
      <c r="D116" s="75"/>
      <c r="E116" s="74"/>
      <c r="F116" s="74"/>
      <c r="G116" s="74"/>
      <c r="H116" s="77"/>
      <c r="J116" s="77"/>
      <c r="K116" s="77"/>
      <c r="L116" s="77"/>
      <c r="N116" s="77"/>
      <c r="O116" s="77"/>
      <c r="P116" s="77"/>
      <c r="Q116" s="77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x14ac:dyDescent="0.25">
      <c r="A117" s="79"/>
      <c r="B117" s="79"/>
    </row>
    <row r="118" spans="1:26" x14ac:dyDescent="0.25">
      <c r="A118" s="172" t="s">
        <v>22</v>
      </c>
      <c r="B118" s="319">
        <v>605</v>
      </c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</row>
    <row r="119" spans="1:26" x14ac:dyDescent="0.25">
      <c r="A119" s="173"/>
      <c r="B119" s="322" t="s">
        <v>27</v>
      </c>
      <c r="C119" s="322"/>
      <c r="D119" s="322"/>
      <c r="E119" s="322"/>
      <c r="F119" s="322"/>
      <c r="G119" s="321" t="s">
        <v>28</v>
      </c>
      <c r="H119" s="322"/>
      <c r="I119" s="322"/>
      <c r="J119" s="322"/>
      <c r="K119" s="322"/>
      <c r="L119" s="321">
        <v>12</v>
      </c>
      <c r="M119" s="322"/>
      <c r="N119" s="322"/>
      <c r="O119" s="322"/>
      <c r="P119" s="322"/>
      <c r="Q119" s="321">
        <v>22</v>
      </c>
      <c r="R119" s="322"/>
      <c r="S119" s="322"/>
      <c r="T119" s="322"/>
      <c r="U119" s="322"/>
      <c r="V119" s="323">
        <v>33</v>
      </c>
      <c r="W119" s="322"/>
      <c r="X119" s="322"/>
      <c r="Y119" s="322"/>
      <c r="Z119" s="322"/>
    </row>
    <row r="120" spans="1:26" ht="22.5" x14ac:dyDescent="0.25">
      <c r="A120" s="163" t="s">
        <v>21</v>
      </c>
      <c r="B120" s="169" t="s">
        <v>23</v>
      </c>
      <c r="C120" s="169" t="s">
        <v>45</v>
      </c>
      <c r="D120" s="169" t="s">
        <v>55</v>
      </c>
      <c r="E120" s="169" t="s">
        <v>48</v>
      </c>
      <c r="F120" s="169" t="s">
        <v>51</v>
      </c>
      <c r="G120" s="174" t="s">
        <v>23</v>
      </c>
      <c r="H120" s="184" t="s">
        <v>45</v>
      </c>
      <c r="I120" s="184" t="s">
        <v>55</v>
      </c>
      <c r="J120" s="184" t="s">
        <v>48</v>
      </c>
      <c r="K120" s="169" t="s">
        <v>51</v>
      </c>
      <c r="L120" s="174" t="s">
        <v>23</v>
      </c>
      <c r="M120" s="184" t="s">
        <v>45</v>
      </c>
      <c r="N120" s="184" t="s">
        <v>55</v>
      </c>
      <c r="O120" s="184" t="s">
        <v>48</v>
      </c>
      <c r="P120" s="169" t="s">
        <v>51</v>
      </c>
      <c r="Q120" s="174" t="s">
        <v>23</v>
      </c>
      <c r="R120" s="184" t="s">
        <v>45</v>
      </c>
      <c r="S120" s="184" t="s">
        <v>55</v>
      </c>
      <c r="T120" s="184" t="s">
        <v>48</v>
      </c>
      <c r="U120" s="169" t="s">
        <v>51</v>
      </c>
      <c r="V120" s="185" t="s">
        <v>23</v>
      </c>
      <c r="W120" s="184" t="s">
        <v>45</v>
      </c>
      <c r="X120" s="184" t="s">
        <v>55</v>
      </c>
      <c r="Y120" s="184" t="s">
        <v>48</v>
      </c>
      <c r="Z120" s="169" t="s">
        <v>51</v>
      </c>
    </row>
    <row r="121" spans="1:26" x14ac:dyDescent="0.25">
      <c r="A121" s="175">
        <v>405</v>
      </c>
      <c r="B121" s="176">
        <f>'Plan og Line - Effekt'!L33</f>
        <v>212.21999999999997</v>
      </c>
      <c r="C121" s="177">
        <f>'Plan og Line - Effekt'!L33/(4185*($H$4-$H$5))*3600</f>
        <v>18.255483870967741</v>
      </c>
      <c r="D121" s="178">
        <f>C121/SQRT(Data!$G$1)/100</f>
        <v>5.7728908820725448E-2</v>
      </c>
      <c r="E121" s="177" t="str">
        <f>IF(D121&gt;0.75,8,IF(D121&lt;0.13,"-",HLOOKUP(D121,Forinnstilling!$D$23:$R$24,2,TRUE)))</f>
        <v>-</v>
      </c>
      <c r="F121" s="177">
        <f>IF(D121&gt;0.26,"-",IF(D121&lt;0.07,2,HLOOKUP(D121,Forinnstilling!$D$26:$R$27,2,TRUE)))</f>
        <v>2</v>
      </c>
      <c r="G121" s="179">
        <f>'Plan og Line - Effekt'!M33</f>
        <v>355.59</v>
      </c>
      <c r="H121" s="177">
        <f>'Plan og Line - Effekt'!M33/(4185*($H$4-$H$5))*3600</f>
        <v>30.588387096774191</v>
      </c>
      <c r="I121" s="178">
        <f>H121/SQRT(Data!$G$1)/100</f>
        <v>9.6728973176711738E-2</v>
      </c>
      <c r="J121" s="177" t="str">
        <f>IF(I121&gt;0.75,8,IF(I121&lt;0.13,"-",HLOOKUP(I121,Forinnstilling!$D$23:$R$24,2,TRUE)))</f>
        <v>-</v>
      </c>
      <c r="K121" s="177">
        <f>IF(I121&gt;0.26,"-",IF(I121&lt;0.07,2,HLOOKUP(I121,Forinnstilling!$D$26:$R$27,2,TRUE)))</f>
        <v>4</v>
      </c>
      <c r="L121" s="179">
        <f>'Plan og Line - Effekt'!N33</f>
        <v>447.92999999999995</v>
      </c>
      <c r="M121" s="177">
        <f>'Plan og Line - Effekt'!N33/(4185*($H$4-$H$5))*3600</f>
        <v>38.531612903225806</v>
      </c>
      <c r="N121" s="178">
        <f>M121/SQRT(Data!$G$1)/100</f>
        <v>0.12184765869412663</v>
      </c>
      <c r="O121" s="177" t="str">
        <f>IF(N121&gt;0.75,8,IF(N121&lt;0.13,"-",HLOOKUP(N121,Forinnstilling!$D$23:$R$24,2,TRUE)))</f>
        <v>-</v>
      </c>
      <c r="P121" s="177">
        <f>IF(N121&gt;0.26,"-",IF(N121&lt;0.07,2,HLOOKUP(N121,Forinnstilling!$D$26:$R$27,2,TRUE)))</f>
        <v>5</v>
      </c>
      <c r="Q121" s="179">
        <f>'Plan og Line - Effekt'!O33</f>
        <v>627.34500000000003</v>
      </c>
      <c r="R121" s="177">
        <f>'Plan og Line - Effekt'!O33/(4185*($H$4-$H$5))*3600</f>
        <v>53.965161290322584</v>
      </c>
      <c r="S121" s="178">
        <f>R121/SQRT(Data!$G$1)/100</f>
        <v>0.1706528239757705</v>
      </c>
      <c r="T121" s="177">
        <f>IF(S121&gt;0.75,8,IF(S121&lt;0.13,"-",HLOOKUP(S121,Forinnstilling!$D$23:$R$24,2,TRUE)))</f>
        <v>1</v>
      </c>
      <c r="U121" s="177">
        <f>IF(S121&gt;0.26,"-",IF(S121&lt;0.07,2,HLOOKUP(S121,Forinnstilling!$D$26:$R$27,2,TRUE)))</f>
        <v>6.5</v>
      </c>
      <c r="V121" s="186">
        <f>'Plan og Line - Effekt'!P33</f>
        <v>897.07499999999993</v>
      </c>
      <c r="W121" s="177">
        <f>'Plan og Line - Effekt'!P33/(4185*($H$4-$H$5))*3600</f>
        <v>77.167741935483861</v>
      </c>
      <c r="X121" s="178">
        <f>W121/SQRT(Data!$G$1)/100</f>
        <v>0.24402582640821924</v>
      </c>
      <c r="Y121" s="177">
        <f>IF(X121&gt;0.75,8,IF(X121&lt;0.13,"-",HLOOKUP(X121,Forinnstilling!$D$23:$R$24,2,TRUE)))</f>
        <v>2</v>
      </c>
      <c r="Z121" s="177">
        <f>IF(X121&gt;0.26,"-",IF(X121&lt;0.07,2,HLOOKUP(X121,Forinnstilling!$D$26:$R$27,2,TRUE)))</f>
        <v>7.5</v>
      </c>
    </row>
    <row r="122" spans="1:26" x14ac:dyDescent="0.25">
      <c r="A122" s="175">
        <v>505</v>
      </c>
      <c r="B122" s="180">
        <f>'Plan og Line - Effekt'!L34</f>
        <v>264.61999999999995</v>
      </c>
      <c r="C122" s="181">
        <f>'Plan og Line - Effekt'!L34/(4185*($H$4-$H$5))*3600</f>
        <v>22.763010752688167</v>
      </c>
      <c r="D122" s="178">
        <f>C122/SQRT(Data!$G$1)/100</f>
        <v>7.1982960381398384E-2</v>
      </c>
      <c r="E122" s="181" t="str">
        <f>IF(D122&gt;0.75,8,IF(D122&lt;0.13,"-",HLOOKUP(D122,Forinnstilling!$D$23:$R$24,2,TRUE)))</f>
        <v>-</v>
      </c>
      <c r="F122" s="181">
        <f>IF(D122&gt;0.26,"-",IF(D122&lt;0.07,2,HLOOKUP(D122,Forinnstilling!$D$26:$R$27,2,TRUE)))</f>
        <v>2.5</v>
      </c>
      <c r="G122" s="183">
        <f>'Plan og Line - Effekt'!M34</f>
        <v>443.38999999999993</v>
      </c>
      <c r="H122" s="181">
        <f>'Plan og Line - Effekt'!M34/(4185*($H$4-$H$5))*3600</f>
        <v>38.141075268817197</v>
      </c>
      <c r="I122" s="178">
        <f>H122/SQRT(Data!$G$1)/100</f>
        <v>0.12061267025738127</v>
      </c>
      <c r="J122" s="181" t="str">
        <f>IF(I122&gt;0.75,8,IF(I122&lt;0.13,"-",HLOOKUP(I122,Forinnstilling!$D$23:$R$24,2,TRUE)))</f>
        <v>-</v>
      </c>
      <c r="K122" s="181">
        <f>IF(I122&gt;0.26,"-",IF(I122&lt;0.07,2,HLOOKUP(I122,Forinnstilling!$D$26:$R$27,2,TRUE)))</f>
        <v>5</v>
      </c>
      <c r="L122" s="183">
        <f>'Plan og Line - Effekt'!N34</f>
        <v>558.53</v>
      </c>
      <c r="M122" s="181">
        <f>'Plan og Line - Effekt'!N34/(4185*($H$4-$H$5))*3600</f>
        <v>48.045591397849456</v>
      </c>
      <c r="N122" s="178">
        <f>M122/SQRT(Data!$G$1)/100</f>
        <v>0.15193350034699737</v>
      </c>
      <c r="O122" s="181">
        <f>IF(N122&gt;0.75,8,IF(N122&lt;0.13,"-",HLOOKUP(N122,Forinnstilling!$D$23:$R$24,2,TRUE)))</f>
        <v>1</v>
      </c>
      <c r="P122" s="181">
        <f>IF(N122&gt;0.26,"-",IF(N122&lt;0.07,2,HLOOKUP(N122,Forinnstilling!$D$26:$R$27,2,TRUE)))</f>
        <v>6</v>
      </c>
      <c r="Q122" s="183">
        <f>'Plan og Line - Effekt'!O34</f>
        <v>782.245</v>
      </c>
      <c r="R122" s="181">
        <f>'Plan og Line - Effekt'!O34/(4185*($H$4-$H$5))*3600</f>
        <v>67.289892473118286</v>
      </c>
      <c r="S122" s="178">
        <f>R122/SQRT(Data!$G$1)/100</f>
        <v>0.21278932372287432</v>
      </c>
      <c r="T122" s="181">
        <f>IF(S122&gt;0.75,8,IF(S122&lt;0.13,"-",HLOOKUP(S122,Forinnstilling!$D$23:$R$24,2,TRUE)))</f>
        <v>1.5</v>
      </c>
      <c r="U122" s="181">
        <f>IF(S122&gt;0.26,"-",IF(S122&lt;0.07,2,HLOOKUP(S122,Forinnstilling!$D$26:$R$27,2,TRUE)))</f>
        <v>7</v>
      </c>
      <c r="V122" s="187">
        <f>'Plan og Line - Effekt'!P34</f>
        <v>1118.5749999999998</v>
      </c>
      <c r="W122" s="181">
        <f>'Plan og Line - Effekt'!P34/(4185*($H$4-$H$5))*3600</f>
        <v>96.221505376344069</v>
      </c>
      <c r="X122" s="178">
        <f>W122/SQRT(Data!$G$1)/100</f>
        <v>0.30427911687938441</v>
      </c>
      <c r="Y122" s="181">
        <f>IF(X122&gt;0.75,8,IF(X122&lt;0.13,"-",HLOOKUP(X122,Forinnstilling!$D$23:$R$24,2,TRUE)))</f>
        <v>2.5</v>
      </c>
      <c r="Z122" s="181" t="str">
        <f>IF(X122&gt;0.26,"-",IF(X122&lt;0.07,2,HLOOKUP(X122,Forinnstilling!$D$26:$R$27,2,TRUE)))</f>
        <v>-</v>
      </c>
    </row>
    <row r="123" spans="1:26" x14ac:dyDescent="0.25">
      <c r="A123" s="175">
        <v>605</v>
      </c>
      <c r="B123" s="176">
        <f>'Plan og Line - Effekt'!L35</f>
        <v>317.01999999999992</v>
      </c>
      <c r="C123" s="177">
        <f>'Plan og Line - Effekt'!L35/(4185*($H$4-$H$5))*3600</f>
        <v>27.270537634408598</v>
      </c>
      <c r="D123" s="178">
        <f>C123/SQRT(Data!$G$1)/100</f>
        <v>8.623701194207134E-2</v>
      </c>
      <c r="E123" s="177" t="str">
        <f>IF(D123&gt;0.75,8,IF(D123&lt;0.13,"-",HLOOKUP(D123,Forinnstilling!$D$23:$R$24,2,TRUE)))</f>
        <v>-</v>
      </c>
      <c r="F123" s="177">
        <f>IF(D123&gt;0.26,"-",IF(D123&lt;0.07,2,HLOOKUP(D123,Forinnstilling!$D$26:$R$27,2,TRUE)))</f>
        <v>3.5</v>
      </c>
      <c r="G123" s="179">
        <f>'Plan og Line - Effekt'!M35</f>
        <v>531.18999999999994</v>
      </c>
      <c r="H123" s="177">
        <f>'Plan og Line - Effekt'!M35/(4185*($H$4-$H$5))*3600</f>
        <v>45.693763440860209</v>
      </c>
      <c r="I123" s="178">
        <f>H123/SQRT(Data!$G$1)/100</f>
        <v>0.14449636733805085</v>
      </c>
      <c r="J123" s="177">
        <f>IF(I123&gt;0.75,8,IF(I123&lt;0.13,"-",HLOOKUP(I123,Forinnstilling!$D$23:$R$24,2,TRUE)))</f>
        <v>1</v>
      </c>
      <c r="K123" s="177">
        <f>IF(I123&gt;0.26,"-",IF(I123&lt;0.07,2,HLOOKUP(I123,Forinnstilling!$D$26:$R$27,2,TRUE)))</f>
        <v>5.5</v>
      </c>
      <c r="L123" s="179">
        <f>'Plan og Line - Effekt'!N35</f>
        <v>669.12999999999988</v>
      </c>
      <c r="M123" s="177">
        <f>'Plan og Line - Effekt'!N35/(4185*($H$4-$H$5))*3600</f>
        <v>57.559569892473107</v>
      </c>
      <c r="N123" s="178">
        <f>M123/SQRT(Data!$G$1)/100</f>
        <v>0.18201934199986813</v>
      </c>
      <c r="O123" s="177">
        <f>IF(N123&gt;0.75,8,IF(N123&lt;0.13,"-",HLOOKUP(N123,Forinnstilling!$D$23:$R$24,2,TRUE)))</f>
        <v>1.5</v>
      </c>
      <c r="P123" s="177">
        <f>IF(N123&gt;0.26,"-",IF(N123&lt;0.07,2,HLOOKUP(N123,Forinnstilling!$D$26:$R$27,2,TRUE)))</f>
        <v>7</v>
      </c>
      <c r="Q123" s="179">
        <f>'Plan og Line - Effekt'!O35</f>
        <v>937.14499999999998</v>
      </c>
      <c r="R123" s="177">
        <f>'Plan og Line - Effekt'!O35/(4185*($H$4-$H$5))*3600</f>
        <v>80.614623655913974</v>
      </c>
      <c r="S123" s="178">
        <f>R123/SQRT(Data!$G$1)/100</f>
        <v>0.25492582346997811</v>
      </c>
      <c r="T123" s="177">
        <f>IF(S123&gt;0.75,8,IF(S123&lt;0.13,"-",HLOOKUP(S123,Forinnstilling!$D$23:$R$24,2,TRUE)))</f>
        <v>2</v>
      </c>
      <c r="U123" s="177">
        <f>IF(S123&gt;0.26,"-",IF(S123&lt;0.07,2,HLOOKUP(S123,Forinnstilling!$D$26:$R$27,2,TRUE)))</f>
        <v>7.5</v>
      </c>
      <c r="V123" s="186">
        <f>'Plan og Line - Effekt'!P35</f>
        <v>1340.0749999999998</v>
      </c>
      <c r="W123" s="177">
        <f>'Plan og Line - Effekt'!P35/(4185*($H$4-$H$5))*3600</f>
        <v>115.27526881720429</v>
      </c>
      <c r="X123" s="178">
        <f>W123/SQRT(Data!$G$1)/100</f>
        <v>0.3645324073505497</v>
      </c>
      <c r="Y123" s="177">
        <f>IF(X123&gt;0.75,8,IF(X123&lt;0.13,"-",HLOOKUP(X123,Forinnstilling!$D$23:$R$24,2,TRUE)))</f>
        <v>3.5</v>
      </c>
      <c r="Z123" s="177" t="str">
        <f>IF(X123&gt;0.26,"-",IF(X123&lt;0.07,2,HLOOKUP(X123,Forinnstilling!$D$26:$R$27,2,TRUE)))</f>
        <v>-</v>
      </c>
    </row>
    <row r="124" spans="1:26" x14ac:dyDescent="0.25">
      <c r="A124" s="175">
        <v>705</v>
      </c>
      <c r="B124" s="180">
        <f>'Plan og Line - Effekt'!L36</f>
        <v>369.41999999999996</v>
      </c>
      <c r="C124" s="181">
        <f>'Plan og Line - Effekt'!L36/(4185*($H$4-$H$5))*3600</f>
        <v>31.778064516129028</v>
      </c>
      <c r="D124" s="182">
        <f>C124/SQRT(Data!$G$1)/100</f>
        <v>0.1004910635027443</v>
      </c>
      <c r="E124" s="181" t="str">
        <f>IF(D124&gt;0.75,8,IF(D124&lt;0.13,"-",HLOOKUP(D124,Forinnstilling!$D$23:$R$24,2,TRUE)))</f>
        <v>-</v>
      </c>
      <c r="F124" s="181">
        <f>IF(D124&gt;0.26,"-",IF(D124&lt;0.07,2,HLOOKUP(D124,Forinnstilling!$D$26:$R$27,2,TRUE)))</f>
        <v>4.5</v>
      </c>
      <c r="G124" s="183">
        <f>'Plan og Line - Effekt'!M36</f>
        <v>618.9899999999999</v>
      </c>
      <c r="H124" s="181">
        <f>'Plan og Line - Effekt'!M36/(4185*($H$4-$H$5))*3600</f>
        <v>53.246451612903215</v>
      </c>
      <c r="I124" s="182">
        <f>H124/SQRT(Data!$G$1)/100</f>
        <v>0.16838006441872039</v>
      </c>
      <c r="J124" s="181">
        <f>IF(I124&gt;0.75,8,IF(I124&lt;0.13,"-",HLOOKUP(I124,Forinnstilling!$D$23:$R$24,2,TRUE)))</f>
        <v>1</v>
      </c>
      <c r="K124" s="181">
        <f>IF(I124&gt;0.26,"-",IF(I124&lt;0.07,2,HLOOKUP(I124,Forinnstilling!$D$26:$R$27,2,TRUE)))</f>
        <v>6</v>
      </c>
      <c r="L124" s="183">
        <f>'Plan og Line - Effekt'!N36</f>
        <v>779.7299999999999</v>
      </c>
      <c r="M124" s="181">
        <f>'Plan og Line - Effekt'!N36/(4185*($H$4-$H$5))*3600</f>
        <v>67.073548387096764</v>
      </c>
      <c r="N124" s="182">
        <f>M124/SQRT(Data!$G$1)/100</f>
        <v>0.21210518365273892</v>
      </c>
      <c r="O124" s="181">
        <f>IF(N124&gt;0.75,8,IF(N124&lt;0.13,"-",HLOOKUP(N124,Forinnstilling!$D$23:$R$24,2,TRUE)))</f>
        <v>1.5</v>
      </c>
      <c r="P124" s="181">
        <f>IF(N124&gt;0.26,"-",IF(N124&lt;0.07,2,HLOOKUP(N124,Forinnstilling!$D$26:$R$27,2,TRUE)))</f>
        <v>7</v>
      </c>
      <c r="Q124" s="183">
        <f>'Plan og Line - Effekt'!O36</f>
        <v>1092.0449999999998</v>
      </c>
      <c r="R124" s="181">
        <f>'Plan og Line - Effekt'!O36/(4185*($H$4-$H$5))*3600</f>
        <v>93.939354838709662</v>
      </c>
      <c r="S124" s="182">
        <f>R124/SQRT(Data!$G$1)/100</f>
        <v>0.29706232321708187</v>
      </c>
      <c r="T124" s="181">
        <f>IF(S124&gt;0.75,8,IF(S124&lt;0.13,"-",HLOOKUP(S124,Forinnstilling!$D$23:$R$24,2,TRUE)))</f>
        <v>2.5</v>
      </c>
      <c r="U124" s="181" t="str">
        <f>IF(S124&gt;0.26,"-",IF(S124&lt;0.07,2,HLOOKUP(S124,Forinnstilling!$D$26:$R$27,2,TRUE)))</f>
        <v>-</v>
      </c>
      <c r="V124" s="187">
        <f>'Plan og Line - Effekt'!P36</f>
        <v>1561.5749999999998</v>
      </c>
      <c r="W124" s="181">
        <f>'Plan og Line - Effekt'!P36/(4185*($H$4-$H$5))*3600</f>
        <v>134.3290322580645</v>
      </c>
      <c r="X124" s="182">
        <f>W124/SQRT(Data!$G$1)/100</f>
        <v>0.42478569782171488</v>
      </c>
      <c r="Y124" s="181">
        <f>IF(X124&gt;0.75,8,IF(X124&lt;0.13,"-",HLOOKUP(X124,Forinnstilling!$D$23:$R$24,2,TRUE)))</f>
        <v>4.5</v>
      </c>
      <c r="Z124" s="181" t="str">
        <f>IF(X124&gt;0.26,"-",IF(X124&lt;0.07,2,HLOOKUP(X124,Forinnstilling!$D$26:$R$27,2,TRUE)))</f>
        <v>-</v>
      </c>
    </row>
    <row r="125" spans="1:26" x14ac:dyDescent="0.25">
      <c r="A125" s="175">
        <v>805</v>
      </c>
      <c r="B125" s="176">
        <f>'Plan og Line - Effekt'!L37</f>
        <v>421.81999999999994</v>
      </c>
      <c r="C125" s="177">
        <f>'Plan og Line - Effekt'!L37/(4185*($H$4-$H$5))*3600</f>
        <v>36.285591397849458</v>
      </c>
      <c r="D125" s="178">
        <f>C125/SQRT(Data!$G$1)/100</f>
        <v>0.11474511506341725</v>
      </c>
      <c r="E125" s="177" t="str">
        <f>IF(D125&gt;0.75,8,IF(D125&lt;0.13,"-",HLOOKUP(D125,Forinnstilling!$D$23:$R$24,2,TRUE)))</f>
        <v>-</v>
      </c>
      <c r="F125" s="177">
        <f>IF(D125&gt;0.26,"-",IF(D125&lt;0.07,2,HLOOKUP(D125,Forinnstilling!$D$26:$R$27,2,TRUE)))</f>
        <v>5</v>
      </c>
      <c r="G125" s="179">
        <f>'Plan og Line - Effekt'!M37</f>
        <v>706.79</v>
      </c>
      <c r="H125" s="177">
        <f>'Plan og Line - Effekt'!M37/(4185*($H$4-$H$5))*3600</f>
        <v>60.799139784946227</v>
      </c>
      <c r="I125" s="178">
        <f>H125/SQRT(Data!$G$1)/100</f>
        <v>0.19226376149938995</v>
      </c>
      <c r="J125" s="177">
        <f>IF(I125&gt;0.75,8,IF(I125&lt;0.13,"-",HLOOKUP(I125,Forinnstilling!$D$23:$R$24,2,TRUE)))</f>
        <v>1.5</v>
      </c>
      <c r="K125" s="177">
        <f>IF(I125&gt;0.26,"-",IF(I125&lt;0.07,2,HLOOKUP(I125,Forinnstilling!$D$26:$R$27,2,TRUE)))</f>
        <v>7</v>
      </c>
      <c r="L125" s="179">
        <f>'Plan og Line - Effekt'!N37</f>
        <v>890.32999999999993</v>
      </c>
      <c r="M125" s="177">
        <f>'Plan og Line - Effekt'!N37/(4185*($H$4-$H$5))*3600</f>
        <v>76.587526881720436</v>
      </c>
      <c r="N125" s="178">
        <f>M125/SQRT(Data!$G$1)/100</f>
        <v>0.24219102530560974</v>
      </c>
      <c r="O125" s="177">
        <f>IF(N125&gt;0.75,8,IF(N125&lt;0.13,"-",HLOOKUP(N125,Forinnstilling!$D$23:$R$24,2,TRUE)))</f>
        <v>2</v>
      </c>
      <c r="P125" s="177">
        <f>IF(N125&gt;0.26,"-",IF(N125&lt;0.07,2,HLOOKUP(N125,Forinnstilling!$D$26:$R$27,2,TRUE)))</f>
        <v>7.5</v>
      </c>
      <c r="Q125" s="179">
        <f>'Plan og Line - Effekt'!O37</f>
        <v>1246.9449999999999</v>
      </c>
      <c r="R125" s="177">
        <f>'Plan og Line - Effekt'!O37/(4185*($H$4-$H$5))*3600</f>
        <v>107.26408602150538</v>
      </c>
      <c r="S125" s="178">
        <f>R125/SQRT(Data!$G$1)/100</f>
        <v>0.3391988229641858</v>
      </c>
      <c r="T125" s="177">
        <f>IF(S125&gt;0.75,8,IF(S125&lt;0.13,"-",HLOOKUP(S125,Forinnstilling!$D$23:$R$24,2,TRUE)))</f>
        <v>3</v>
      </c>
      <c r="U125" s="177" t="str">
        <f>IF(S125&gt;0.26,"-",IF(S125&lt;0.07,2,HLOOKUP(S125,Forinnstilling!$D$26:$R$27,2,TRUE)))</f>
        <v>-</v>
      </c>
      <c r="V125" s="186">
        <f>'Plan og Line - Effekt'!P37</f>
        <v>1783.0749999999998</v>
      </c>
      <c r="W125" s="177">
        <f>'Plan og Line - Effekt'!P37/(4185*($H$4-$H$5))*3600</f>
        <v>153.38279569892472</v>
      </c>
      <c r="X125" s="178">
        <f>W125/SQRT(Data!$G$1)/100</f>
        <v>0.48503898829288017</v>
      </c>
      <c r="Y125" s="177">
        <f>IF(X125&gt;0.75,8,IF(X125&lt;0.13,"-",HLOOKUP(X125,Forinnstilling!$D$23:$R$24,2,TRUE)))</f>
        <v>5</v>
      </c>
      <c r="Z125" s="177" t="str">
        <f>IF(X125&gt;0.26,"-",IF(X125&lt;0.07,2,HLOOKUP(X125,Forinnstilling!$D$26:$R$27,2,TRUE)))</f>
        <v>-</v>
      </c>
    </row>
    <row r="126" spans="1:26" x14ac:dyDescent="0.25">
      <c r="A126" s="175">
        <v>905</v>
      </c>
      <c r="B126" s="180">
        <f>'Plan og Line - Effekt'!L38</f>
        <v>474.21999999999991</v>
      </c>
      <c r="C126" s="181">
        <f>'Plan og Line - Effekt'!L38/(4185*($H$4-$H$5))*3600</f>
        <v>40.793118279569882</v>
      </c>
      <c r="D126" s="182">
        <f>C126/SQRT(Data!$G$1)/100</f>
        <v>0.12899916662409017</v>
      </c>
      <c r="E126" s="181" t="str">
        <f>IF(D126&gt;0.75,8,IF(D126&lt;0.13,"-",HLOOKUP(D126,Forinnstilling!$D$23:$R$24,2,TRUE)))</f>
        <v>-</v>
      </c>
      <c r="F126" s="181">
        <f>IF(D126&gt;0.26,"-",IF(D126&lt;0.07,2,HLOOKUP(D126,Forinnstilling!$D$26:$R$27,2,TRUE)))</f>
        <v>5</v>
      </c>
      <c r="G126" s="183">
        <f>'Plan og Line - Effekt'!M38</f>
        <v>794.58999999999992</v>
      </c>
      <c r="H126" s="181">
        <f>'Plan og Line - Effekt'!M38/(4185*($H$4-$H$5))*3600</f>
        <v>68.35182795698924</v>
      </c>
      <c r="I126" s="182">
        <f>H126/SQRT(Data!$G$1)/100</f>
        <v>0.21614745858005954</v>
      </c>
      <c r="J126" s="181">
        <f>IF(I126&gt;0.75,8,IF(I126&lt;0.13,"-",HLOOKUP(I126,Forinnstilling!$D$23:$R$24,2,TRUE)))</f>
        <v>1.5</v>
      </c>
      <c r="K126" s="181">
        <f>IF(I126&gt;0.26,"-",IF(I126&lt;0.07,2,HLOOKUP(I126,Forinnstilling!$D$26:$R$27,2,TRUE)))</f>
        <v>7</v>
      </c>
      <c r="L126" s="183">
        <f>'Plan og Line - Effekt'!N38</f>
        <v>1000.9299999999998</v>
      </c>
      <c r="M126" s="181">
        <f>'Plan og Line - Effekt'!N38/(4185*($H$4-$H$5))*3600</f>
        <v>86.101505376344079</v>
      </c>
      <c r="N126" s="182">
        <f>M126/SQRT(Data!$G$1)/100</f>
        <v>0.27227686695848047</v>
      </c>
      <c r="O126" s="181">
        <f>IF(N126&gt;0.75,8,IF(N126&lt;0.13,"-",HLOOKUP(N126,Forinnstilling!$D$23:$R$24,2,TRUE)))</f>
        <v>2.5</v>
      </c>
      <c r="P126" s="181" t="str">
        <f>IF(N126&gt;0.26,"-",IF(N126&lt;0.07,2,HLOOKUP(N126,Forinnstilling!$D$26:$R$27,2,TRUE)))</f>
        <v>-</v>
      </c>
      <c r="Q126" s="183">
        <f>'Plan og Line - Effekt'!O38</f>
        <v>1401.845</v>
      </c>
      <c r="R126" s="181">
        <f>'Plan og Line - Effekt'!O38/(4185*($H$4-$H$5))*3600</f>
        <v>120.58881720430108</v>
      </c>
      <c r="S126" s="182">
        <f>R126/SQRT(Data!$G$1)/100</f>
        <v>0.38133532271128961</v>
      </c>
      <c r="T126" s="181">
        <f>IF(S126&gt;0.75,8,IF(S126&lt;0.13,"-",HLOOKUP(S126,Forinnstilling!$D$23:$R$24,2,TRUE)))</f>
        <v>4</v>
      </c>
      <c r="U126" s="181" t="str">
        <f>IF(S126&gt;0.26,"-",IF(S126&lt;0.07,2,HLOOKUP(S126,Forinnstilling!$D$26:$R$27,2,TRUE)))</f>
        <v>-</v>
      </c>
      <c r="V126" s="187">
        <f>'Plan og Line - Effekt'!P38</f>
        <v>2004.5749999999998</v>
      </c>
      <c r="W126" s="181">
        <f>'Plan og Line - Effekt'!P38/(4185*($H$4-$H$5))*3600</f>
        <v>172.43655913978495</v>
      </c>
      <c r="X126" s="182">
        <f>W126/SQRT(Data!$G$1)/100</f>
        <v>0.54529227876404551</v>
      </c>
      <c r="Y126" s="181">
        <f>IF(X126&gt;0.75,8,IF(X126&lt;0.13,"-",HLOOKUP(X126,Forinnstilling!$D$23:$R$24,2,TRUE)))</f>
        <v>5.5</v>
      </c>
      <c r="Z126" s="181" t="str">
        <f>IF(X126&gt;0.26,"-",IF(X126&lt;0.07,2,HLOOKUP(X126,Forinnstilling!$D$26:$R$27,2,TRUE)))</f>
        <v>-</v>
      </c>
    </row>
    <row r="127" spans="1:26" x14ac:dyDescent="0.25">
      <c r="A127" s="175">
        <v>1005</v>
      </c>
      <c r="B127" s="176">
        <f>'Plan og Line - Effekt'!L39</f>
        <v>526.61999999999989</v>
      </c>
      <c r="C127" s="177">
        <f>'Plan og Line - Effekt'!L39/(4185*($H$4-$H$5))*3600</f>
        <v>45.300645161290312</v>
      </c>
      <c r="D127" s="178">
        <f>C127/SQRT(Data!$G$1)/100</f>
        <v>0.14325321818476314</v>
      </c>
      <c r="E127" s="177">
        <f>IF(D127&gt;0.75,8,IF(D127&lt;0.13,"-",HLOOKUP(D127,Forinnstilling!$D$23:$R$24,2,TRUE)))</f>
        <v>1</v>
      </c>
      <c r="F127" s="177">
        <f>IF(D127&gt;0.26,"-",IF(D127&lt;0.07,2,HLOOKUP(D127,Forinnstilling!$D$26:$R$27,2,TRUE)))</f>
        <v>5.5</v>
      </c>
      <c r="G127" s="179">
        <f>'Plan og Line - Effekt'!M39</f>
        <v>882.38999999999987</v>
      </c>
      <c r="H127" s="177">
        <f>'Plan og Line - Effekt'!M39/(4185*($H$4-$H$5))*3600</f>
        <v>75.904516129032245</v>
      </c>
      <c r="I127" s="178">
        <f>H127/SQRT(Data!$G$1)/100</f>
        <v>0.24003115566072908</v>
      </c>
      <c r="J127" s="177">
        <f>IF(I127&gt;0.75,8,IF(I127&lt;0.13,"-",HLOOKUP(I127,Forinnstilling!$D$23:$R$24,2,TRUE)))</f>
        <v>2</v>
      </c>
      <c r="K127" s="177">
        <f>IF(I127&gt;0.26,"-",IF(I127&lt;0.07,2,HLOOKUP(I127,Forinnstilling!$D$26:$R$27,2,TRUE)))</f>
        <v>7.5</v>
      </c>
      <c r="L127" s="179">
        <f>'Plan og Line - Effekt'!N39</f>
        <v>1111.53</v>
      </c>
      <c r="M127" s="177">
        <f>'Plan og Line - Effekt'!N39/(4185*($H$4-$H$5))*3600</f>
        <v>95.615483870967736</v>
      </c>
      <c r="N127" s="178">
        <f>M127/SQRT(Data!$G$1)/100</f>
        <v>0.30236270861135123</v>
      </c>
      <c r="O127" s="177">
        <f>IF(N127&gt;0.75,8,IF(N127&lt;0.13,"-",HLOOKUP(N127,Forinnstilling!$D$23:$R$24,2,TRUE)))</f>
        <v>2.5</v>
      </c>
      <c r="P127" s="177" t="str">
        <f>IF(N127&gt;0.26,"-",IF(N127&lt;0.07,2,HLOOKUP(N127,Forinnstilling!$D$26:$R$27,2,TRUE)))</f>
        <v>-</v>
      </c>
      <c r="Q127" s="179">
        <f>'Plan og Line - Effekt'!O39</f>
        <v>1556.7449999999999</v>
      </c>
      <c r="R127" s="177">
        <f>'Plan og Line - Effekt'!O39/(4185*($H$4-$H$5))*3600</f>
        <v>133.91354838709677</v>
      </c>
      <c r="S127" s="178">
        <f>R127/SQRT(Data!$G$1)/100</f>
        <v>0.42347182245839343</v>
      </c>
      <c r="T127" s="177">
        <f>IF(S127&gt;0.75,8,IF(S127&lt;0.13,"-",HLOOKUP(S127,Forinnstilling!$D$23:$R$24,2,TRUE)))</f>
        <v>4.5</v>
      </c>
      <c r="U127" s="177" t="str">
        <f>IF(S127&gt;0.26,"-",IF(S127&lt;0.07,2,HLOOKUP(S127,Forinnstilling!$D$26:$R$27,2,TRUE)))</f>
        <v>-</v>
      </c>
      <c r="V127" s="186">
        <f>'Plan og Line - Effekt'!P39</f>
        <v>2226.0749999999998</v>
      </c>
      <c r="W127" s="177">
        <f>'Plan og Line - Effekt'!P39/(4185*($H$4-$H$5))*3600</f>
        <v>191.49032258064514</v>
      </c>
      <c r="X127" s="178">
        <f>W127/SQRT(Data!$G$1)/100</f>
        <v>0.60554556923521063</v>
      </c>
      <c r="Y127" s="177">
        <f>IF(X127&gt;0.75,8,IF(X127&lt;0.13,"-",HLOOKUP(X127,Forinnstilling!$D$23:$R$24,2,TRUE)))</f>
        <v>6</v>
      </c>
      <c r="Z127" s="177" t="str">
        <f>IF(X127&gt;0.26,"-",IF(X127&lt;0.07,2,HLOOKUP(X127,Forinnstilling!$D$26:$R$27,2,TRUE)))</f>
        <v>-</v>
      </c>
    </row>
    <row r="128" spans="1:26" x14ac:dyDescent="0.25">
      <c r="A128" s="175">
        <v>1105</v>
      </c>
      <c r="B128" s="180">
        <f>'Plan og Line - Effekt'!L40</f>
        <v>579.01999999999987</v>
      </c>
      <c r="C128" s="181">
        <f>'Plan og Line - Effekt'!L40/(4185*($H$4-$H$5))*3600</f>
        <v>49.808172043010735</v>
      </c>
      <c r="D128" s="182">
        <f>C128/SQRT(Data!$G$1)/100</f>
        <v>0.15750726974543608</v>
      </c>
      <c r="E128" s="181">
        <f>IF(D128&gt;0.75,8,IF(D128&lt;0.13,"-",HLOOKUP(D128,Forinnstilling!$D$23:$R$24,2,TRUE)))</f>
        <v>1</v>
      </c>
      <c r="F128" s="181">
        <f>IF(D128&gt;0.26,"-",IF(D128&lt;0.07,2,HLOOKUP(D128,Forinnstilling!$D$26:$R$27,2,TRUE)))</f>
        <v>6</v>
      </c>
      <c r="G128" s="183">
        <f>'Plan og Line - Effekt'!M40</f>
        <v>970.18999999999983</v>
      </c>
      <c r="H128" s="181">
        <f>'Plan og Line - Effekt'!M40/(4185*($H$4-$H$5))*3600</f>
        <v>83.457204301075251</v>
      </c>
      <c r="I128" s="182">
        <f>H128/SQRT(Data!$G$1)/100</f>
        <v>0.26391485274139864</v>
      </c>
      <c r="J128" s="181">
        <f>IF(I128&gt;0.75,8,IF(I128&lt;0.13,"-",HLOOKUP(I128,Forinnstilling!$D$23:$R$24,2,TRUE)))</f>
        <v>2</v>
      </c>
      <c r="K128" s="181" t="str">
        <f>IF(I128&gt;0.26,"-",IF(I128&lt;0.07,2,HLOOKUP(I128,Forinnstilling!$D$26:$R$27,2,TRUE)))</f>
        <v>-</v>
      </c>
      <c r="L128" s="183">
        <f>'Plan og Line - Effekt'!N40</f>
        <v>1222.1299999999999</v>
      </c>
      <c r="M128" s="181">
        <f>'Plan og Line - Effekt'!N40/(4185*($H$4-$H$5))*3600</f>
        <v>105.12946236559138</v>
      </c>
      <c r="N128" s="182">
        <f>M128/SQRT(Data!$G$1)/100</f>
        <v>0.33244855026422199</v>
      </c>
      <c r="O128" s="181">
        <f>IF(N128&gt;0.75,8,IF(N128&lt;0.13,"-",HLOOKUP(N128,Forinnstilling!$D$23:$R$24,2,TRUE)))</f>
        <v>3</v>
      </c>
      <c r="P128" s="181" t="str">
        <f>IF(N128&gt;0.26,"-",IF(N128&lt;0.07,2,HLOOKUP(N128,Forinnstilling!$D$26:$R$27,2,TRUE)))</f>
        <v>-</v>
      </c>
      <c r="Q128" s="183">
        <f>'Plan og Line - Effekt'!O40</f>
        <v>1711.645</v>
      </c>
      <c r="R128" s="181">
        <f>'Plan og Line - Effekt'!O40/(4185*($H$4-$H$5))*3600</f>
        <v>147.23827956989246</v>
      </c>
      <c r="S128" s="182">
        <f>R128/SQRT(Data!$G$1)/100</f>
        <v>0.46560832220549719</v>
      </c>
      <c r="T128" s="181">
        <f>IF(S128&gt;0.75,8,IF(S128&lt;0.13,"-",HLOOKUP(S128,Forinnstilling!$D$23:$R$24,2,TRUE)))</f>
        <v>4.5</v>
      </c>
      <c r="U128" s="181" t="str">
        <f>IF(S128&gt;0.26,"-",IF(S128&lt;0.07,2,HLOOKUP(S128,Forinnstilling!$D$26:$R$27,2,TRUE)))</f>
        <v>-</v>
      </c>
      <c r="V128" s="187">
        <f>'Plan og Line - Effekt'!P40</f>
        <v>2447.5749999999998</v>
      </c>
      <c r="W128" s="181">
        <f>'Plan og Line - Effekt'!P40/(4185*($H$4-$H$5))*3600</f>
        <v>210.54408602150536</v>
      </c>
      <c r="X128" s="182">
        <f>W128/SQRT(Data!$G$1)/100</f>
        <v>0.66579885970637587</v>
      </c>
      <c r="Y128" s="181">
        <f>IF(X128&gt;0.75,8,IF(X128&lt;0.13,"-",HLOOKUP(X128,Forinnstilling!$D$23:$R$24,2,TRUE)))</f>
        <v>7</v>
      </c>
      <c r="Z128" s="181" t="str">
        <f>IF(X128&gt;0.26,"-",IF(X128&lt;0.07,2,HLOOKUP(X128,Forinnstilling!$D$26:$R$27,2,TRUE)))</f>
        <v>-</v>
      </c>
    </row>
    <row r="129" spans="1:26" x14ac:dyDescent="0.25">
      <c r="A129" s="175">
        <v>1205</v>
      </c>
      <c r="B129" s="176">
        <f>'Plan og Line - Effekt'!L41</f>
        <v>631.41999999999985</v>
      </c>
      <c r="C129" s="177">
        <f>'Plan og Line - Effekt'!L41/(4185*($H$4-$H$5))*3600</f>
        <v>54.315698924731166</v>
      </c>
      <c r="D129" s="178">
        <f>C129/SQRT(Data!$G$1)/100</f>
        <v>0.17176132130610902</v>
      </c>
      <c r="E129" s="177">
        <f>IF(D129&gt;0.75,8,IF(D129&lt;0.13,"-",HLOOKUP(D129,Forinnstilling!$D$23:$R$24,2,TRUE)))</f>
        <v>1</v>
      </c>
      <c r="F129" s="177">
        <f>IF(D129&gt;0.26,"-",IF(D129&lt;0.07,2,HLOOKUP(D129,Forinnstilling!$D$26:$R$27,2,TRUE)))</f>
        <v>6.5</v>
      </c>
      <c r="G129" s="179">
        <f>'Plan og Line - Effekt'!M41</f>
        <v>1057.9899999999998</v>
      </c>
      <c r="H129" s="177">
        <f>'Plan og Line - Effekt'!M41/(4185*($H$4-$H$5))*3600</f>
        <v>91.009892473118271</v>
      </c>
      <c r="I129" s="178">
        <f>H129/SQRT(Data!$G$1)/100</f>
        <v>0.28779854982206821</v>
      </c>
      <c r="J129" s="177">
        <f>IF(I129&gt;0.75,8,IF(I129&lt;0.13,"-",HLOOKUP(I129,Forinnstilling!$D$23:$R$24,2,TRUE)))</f>
        <v>2.5</v>
      </c>
      <c r="K129" s="177" t="str">
        <f>IF(I129&gt;0.26,"-",IF(I129&lt;0.07,2,HLOOKUP(I129,Forinnstilling!$D$26:$R$27,2,TRUE)))</f>
        <v>-</v>
      </c>
      <c r="L129" s="179">
        <f>'Plan og Line - Effekt'!N41</f>
        <v>1332.7299999999998</v>
      </c>
      <c r="M129" s="177">
        <f>'Plan og Line - Effekt'!N41/(4185*($H$4-$H$5))*3600</f>
        <v>114.64344086021504</v>
      </c>
      <c r="N129" s="178">
        <f>M129/SQRT(Data!$G$1)/100</f>
        <v>0.36253439191709275</v>
      </c>
      <c r="O129" s="177">
        <f>IF(N129&gt;0.75,8,IF(N129&lt;0.13,"-",HLOOKUP(N129,Forinnstilling!$D$23:$R$24,2,TRUE)))</f>
        <v>3.5</v>
      </c>
      <c r="P129" s="177" t="str">
        <f>IF(N129&gt;0.26,"-",IF(N129&lt;0.07,2,HLOOKUP(N129,Forinnstilling!$D$26:$R$27,2,TRUE)))</f>
        <v>-</v>
      </c>
      <c r="Q129" s="179">
        <f>'Plan og Line - Effekt'!O41</f>
        <v>1866.5449999999998</v>
      </c>
      <c r="R129" s="177">
        <f>'Plan og Line - Effekt'!O41/(4185*($H$4-$H$5))*3600</f>
        <v>160.56301075268817</v>
      </c>
      <c r="S129" s="178">
        <f>R129/SQRT(Data!$G$1)/100</f>
        <v>0.50774482195260107</v>
      </c>
      <c r="T129" s="177">
        <f>IF(S129&gt;0.75,8,IF(S129&lt;0.13,"-",HLOOKUP(S129,Forinnstilling!$D$23:$R$24,2,TRUE)))</f>
        <v>5</v>
      </c>
      <c r="U129" s="177" t="str">
        <f>IF(S129&gt;0.26,"-",IF(S129&lt;0.07,2,HLOOKUP(S129,Forinnstilling!$D$26:$R$27,2,TRUE)))</f>
        <v>-</v>
      </c>
      <c r="V129" s="186">
        <f>'Plan og Line - Effekt'!P41</f>
        <v>2669.0749999999998</v>
      </c>
      <c r="W129" s="177">
        <f>'Plan og Line - Effekt'!P41/(4185*($H$4-$H$5))*3600</f>
        <v>229.59784946236559</v>
      </c>
      <c r="X129" s="178">
        <f>W129/SQRT(Data!$G$1)/100</f>
        <v>0.72605215017754121</v>
      </c>
      <c r="Y129" s="177">
        <f>IF(X129&gt;0.75,8,IF(X129&lt;0.13,"-",HLOOKUP(X129,Forinnstilling!$D$23:$R$24,2,TRUE)))</f>
        <v>7.5</v>
      </c>
      <c r="Z129" s="177" t="str">
        <f>IF(X129&gt;0.26,"-",IF(X129&lt;0.07,2,HLOOKUP(X129,Forinnstilling!$D$26:$R$27,2,TRUE)))</f>
        <v>-</v>
      </c>
    </row>
    <row r="130" spans="1:26" x14ac:dyDescent="0.25">
      <c r="A130" s="175">
        <v>1305</v>
      </c>
      <c r="B130" s="180">
        <f>'Plan og Line - Effekt'!L42</f>
        <v>683.81999999999994</v>
      </c>
      <c r="C130" s="181">
        <f>'Plan og Line - Effekt'!L42/(4185*($H$4-$H$5))*3600</f>
        <v>58.823225806451603</v>
      </c>
      <c r="D130" s="182">
        <f>C130/SQRT(Data!$G$1)/100</f>
        <v>0.18601537286678199</v>
      </c>
      <c r="E130" s="181">
        <f>IF(D130&gt;0.75,8,IF(D130&lt;0.13,"-",HLOOKUP(D130,Forinnstilling!$D$23:$R$24,2,TRUE)))</f>
        <v>1.5</v>
      </c>
      <c r="F130" s="181">
        <f>IF(D130&gt;0.26,"-",IF(D130&lt;0.07,2,HLOOKUP(D130,Forinnstilling!$D$26:$R$27,2,TRUE)))</f>
        <v>7</v>
      </c>
      <c r="G130" s="183">
        <f>'Plan og Line - Effekt'!M42</f>
        <v>1145.79</v>
      </c>
      <c r="H130" s="181">
        <f>'Plan og Line - Effekt'!M42/(4185*($H$4-$H$5))*3600</f>
        <v>98.562580645161276</v>
      </c>
      <c r="I130" s="182">
        <f>H130/SQRT(Data!$G$1)/100</f>
        <v>0.31168224690273777</v>
      </c>
      <c r="J130" s="181">
        <f>IF(I130&gt;0.75,8,IF(I130&lt;0.13,"-",HLOOKUP(I130,Forinnstilling!$D$23:$R$24,2,TRUE)))</f>
        <v>3</v>
      </c>
      <c r="K130" s="181" t="str">
        <f>IF(I130&gt;0.26,"-",IF(I130&lt;0.07,2,HLOOKUP(I130,Forinnstilling!$D$26:$R$27,2,TRUE)))</f>
        <v>-</v>
      </c>
      <c r="L130" s="183">
        <f>'Plan og Line - Effekt'!N42</f>
        <v>1443.33</v>
      </c>
      <c r="M130" s="181">
        <f>'Plan og Line - Effekt'!N42/(4185*($H$4-$H$5))*3600</f>
        <v>124.15741935483871</v>
      </c>
      <c r="N130" s="182">
        <f>M130/SQRT(Data!$G$1)/100</f>
        <v>0.39262023356996356</v>
      </c>
      <c r="O130" s="181">
        <f>IF(N130&gt;0.75,8,IF(N130&lt;0.13,"-",HLOOKUP(N130,Forinnstilling!$D$23:$R$24,2,TRUE)))</f>
        <v>4</v>
      </c>
      <c r="P130" s="181" t="str">
        <f>IF(N130&gt;0.26,"-",IF(N130&lt;0.07,2,HLOOKUP(N130,Forinnstilling!$D$26:$R$27,2,TRUE)))</f>
        <v>-</v>
      </c>
      <c r="Q130" s="183">
        <f>'Plan og Line - Effekt'!O42</f>
        <v>2021.4449999999999</v>
      </c>
      <c r="R130" s="181">
        <f>'Plan og Line - Effekt'!O42/(4185*($H$4-$H$5))*3600</f>
        <v>173.88774193548386</v>
      </c>
      <c r="S130" s="182">
        <f>R130/SQRT(Data!$G$1)/100</f>
        <v>0.54988132169970483</v>
      </c>
      <c r="T130" s="181">
        <f>IF(S130&gt;0.75,8,IF(S130&lt;0.13,"-",HLOOKUP(S130,Forinnstilling!$D$23:$R$24,2,TRUE)))</f>
        <v>5.5</v>
      </c>
      <c r="U130" s="181" t="str">
        <f>IF(S130&gt;0.26,"-",IF(S130&lt;0.07,2,HLOOKUP(S130,Forinnstilling!$D$26:$R$27,2,TRUE)))</f>
        <v>-</v>
      </c>
      <c r="V130" s="187">
        <f>'Plan og Line - Effekt'!P42</f>
        <v>2890.5749999999998</v>
      </c>
      <c r="W130" s="181">
        <f>'Plan og Line - Effekt'!P42/(4185*($H$4-$H$5))*3600</f>
        <v>248.65161290322578</v>
      </c>
      <c r="X130" s="182">
        <f>W130/SQRT(Data!$G$1)/100</f>
        <v>0.78630544064870633</v>
      </c>
      <c r="Y130" s="181">
        <f>IF(X130&gt;0.75,8,IF(X130&lt;0.13,"-",HLOOKUP(X130,Forinnstilling!$D$23:$R$24,2,TRUE)))</f>
        <v>8</v>
      </c>
      <c r="Z130" s="181" t="str">
        <f>IF(X130&gt;0.26,"-",IF(X130&lt;0.07,2,HLOOKUP(X130,Forinnstilling!$D$26:$R$27,2,TRUE)))</f>
        <v>-</v>
      </c>
    </row>
    <row r="131" spans="1:26" x14ac:dyDescent="0.25">
      <c r="A131" s="175">
        <v>1405</v>
      </c>
      <c r="B131" s="176">
        <f>'Plan og Line - Effekt'!L43</f>
        <v>736.21999999999991</v>
      </c>
      <c r="C131" s="177">
        <f>'Plan og Line - Effekt'!L43/(4185*($H$4-$H$5))*3600</f>
        <v>63.330752688172034</v>
      </c>
      <c r="D131" s="178">
        <f>C131/SQRT(Data!$G$1)/100</f>
        <v>0.20026942442745493</v>
      </c>
      <c r="E131" s="177">
        <f>IF(D131&gt;0.75,8,IF(D131&lt;0.13,"-",HLOOKUP(D131,Forinnstilling!$D$23:$R$24,2,TRUE)))</f>
        <v>1.5</v>
      </c>
      <c r="F131" s="177">
        <f>IF(D131&gt;0.26,"-",IF(D131&lt;0.07,2,HLOOKUP(D131,Forinnstilling!$D$26:$R$27,2,TRUE)))</f>
        <v>7</v>
      </c>
      <c r="G131" s="179">
        <f>'Plan og Line - Effekt'!M43</f>
        <v>1233.5899999999999</v>
      </c>
      <c r="H131" s="177">
        <f>'Plan og Line - Effekt'!M43/(4185*($H$4-$H$5))*3600</f>
        <v>106.1152688172043</v>
      </c>
      <c r="I131" s="178">
        <f>H131/SQRT(Data!$G$1)/100</f>
        <v>0.33556594398340733</v>
      </c>
      <c r="J131" s="177">
        <f>IF(I131&gt;0.75,8,IF(I131&lt;0.13,"-",HLOOKUP(I131,Forinnstilling!$D$23:$R$24,2,TRUE)))</f>
        <v>3</v>
      </c>
      <c r="K131" s="177" t="str">
        <f>IF(I131&gt;0.26,"-",IF(I131&lt;0.07,2,HLOOKUP(I131,Forinnstilling!$D$26:$R$27,2,TRUE)))</f>
        <v>-</v>
      </c>
      <c r="L131" s="179">
        <f>'Plan og Line - Effekt'!N43</f>
        <v>1553.9299999999998</v>
      </c>
      <c r="M131" s="177">
        <f>'Plan og Line - Effekt'!N43/(4185*($H$4-$H$5))*3600</f>
        <v>133.67139784946235</v>
      </c>
      <c r="N131" s="178">
        <f>M131/SQRT(Data!$G$1)/100</f>
        <v>0.42270607522283432</v>
      </c>
      <c r="O131" s="177">
        <f>IF(N131&gt;0.75,8,IF(N131&lt;0.13,"-",HLOOKUP(N131,Forinnstilling!$D$23:$R$24,2,TRUE)))</f>
        <v>4.5</v>
      </c>
      <c r="P131" s="177" t="str">
        <f>IF(N131&gt;0.26,"-",IF(N131&lt;0.07,2,HLOOKUP(N131,Forinnstilling!$D$26:$R$27,2,TRUE)))</f>
        <v>-</v>
      </c>
      <c r="Q131" s="179">
        <f>'Plan og Line - Effekt'!O43</f>
        <v>2176.3449999999998</v>
      </c>
      <c r="R131" s="177">
        <f>'Plan og Line - Effekt'!O43/(4185*($H$4-$H$5))*3600</f>
        <v>187.21247311827955</v>
      </c>
      <c r="S131" s="178">
        <f>R131/SQRT(Data!$G$1)/100</f>
        <v>0.59201782144680859</v>
      </c>
      <c r="T131" s="177">
        <f>IF(S131&gt;0.75,8,IF(S131&lt;0.13,"-",HLOOKUP(S131,Forinnstilling!$D$23:$R$24,2,TRUE)))</f>
        <v>6</v>
      </c>
      <c r="U131" s="177" t="str">
        <f>IF(S131&gt;0.26,"-",IF(S131&lt;0.07,2,HLOOKUP(S131,Forinnstilling!$D$26:$R$27,2,TRUE)))</f>
        <v>-</v>
      </c>
      <c r="V131" s="186">
        <f>'Plan og Line - Effekt'!P43</f>
        <v>3112.0749999999998</v>
      </c>
      <c r="W131" s="177">
        <f>'Plan og Line - Effekt'!P43/(4185*($H$4-$H$5))*3600</f>
        <v>267.70537634408601</v>
      </c>
      <c r="X131" s="178">
        <f>W131/SQRT(Data!$G$1)/100</f>
        <v>0.84655873111987168</v>
      </c>
      <c r="Y131" s="177">
        <f>IF(X131&gt;0.75,8,IF(X131&lt;0.13,"-",HLOOKUP(X131,Forinnstilling!$D$23:$R$24,2,TRUE)))</f>
        <v>8</v>
      </c>
      <c r="Z131" s="177" t="str">
        <f>IF(X131&gt;0.26,"-",IF(X131&lt;0.07,2,HLOOKUP(X131,Forinnstilling!$D$26:$R$27,2,TRUE)))</f>
        <v>-</v>
      </c>
    </row>
    <row r="132" spans="1:26" x14ac:dyDescent="0.25">
      <c r="A132" s="175">
        <v>1605</v>
      </c>
      <c r="B132" s="180">
        <f>'Plan og Line - Effekt'!L44</f>
        <v>841.01999999999987</v>
      </c>
      <c r="C132" s="181">
        <f>'Plan og Line - Effekt'!L44/(4185*($H$4-$H$5))*3600</f>
        <v>72.345806451612887</v>
      </c>
      <c r="D132" s="182">
        <f>C132/SQRT(Data!$G$1)/100</f>
        <v>0.22877752754880082</v>
      </c>
      <c r="E132" s="181">
        <f>IF(D132&gt;0.75,8,IF(D132&lt;0.13,"-",HLOOKUP(D132,Forinnstilling!$D$23:$R$24,2,TRUE)))</f>
        <v>2</v>
      </c>
      <c r="F132" s="181">
        <f>IF(D132&gt;0.26,"-",IF(D132&lt;0.07,2,HLOOKUP(D132,Forinnstilling!$D$26:$R$27,2,TRUE)))</f>
        <v>7.5</v>
      </c>
      <c r="G132" s="183">
        <f>'Plan og Line - Effekt'!M44</f>
        <v>1409.1899999999998</v>
      </c>
      <c r="H132" s="181">
        <f>'Plan og Line - Effekt'!M44/(4185*($H$4-$H$5))*3600</f>
        <v>121.22064516129031</v>
      </c>
      <c r="I132" s="182">
        <f>H132/SQRT(Data!$G$1)/100</f>
        <v>0.38333333814474652</v>
      </c>
      <c r="J132" s="181">
        <f>IF(I132&gt;0.75,8,IF(I132&lt;0.13,"-",HLOOKUP(I132,Forinnstilling!$D$23:$R$24,2,TRUE)))</f>
        <v>4</v>
      </c>
      <c r="K132" s="181" t="str">
        <f>IF(I132&gt;0.26,"-",IF(I132&lt;0.07,2,HLOOKUP(I132,Forinnstilling!$D$26:$R$27,2,TRUE)))</f>
        <v>-</v>
      </c>
      <c r="L132" s="183">
        <f>'Plan og Line - Effekt'!N44</f>
        <v>1775.1299999999999</v>
      </c>
      <c r="M132" s="181">
        <f>'Plan og Line - Effekt'!N44/(4185*($H$4-$H$5))*3600</f>
        <v>152.69935483870967</v>
      </c>
      <c r="N132" s="182">
        <f>M132/SQRT(Data!$G$1)/100</f>
        <v>0.48287775852857584</v>
      </c>
      <c r="O132" s="181">
        <f>IF(N132&gt;0.75,8,IF(N132&lt;0.13,"-",HLOOKUP(N132,Forinnstilling!$D$23:$R$24,2,TRUE)))</f>
        <v>5</v>
      </c>
      <c r="P132" s="181" t="str">
        <f>IF(N132&gt;0.26,"-",IF(N132&lt;0.07,2,HLOOKUP(N132,Forinnstilling!$D$26:$R$27,2,TRUE)))</f>
        <v>-</v>
      </c>
      <c r="Q132" s="183">
        <f>'Plan og Line - Effekt'!O44</f>
        <v>2486.145</v>
      </c>
      <c r="R132" s="181">
        <f>'Plan og Line - Effekt'!O44/(4185*($H$4-$H$5))*3600</f>
        <v>213.86193548387095</v>
      </c>
      <c r="S132" s="182">
        <f>R132/SQRT(Data!$G$1)/100</f>
        <v>0.67629082094101634</v>
      </c>
      <c r="T132" s="181">
        <f>IF(S132&gt;0.75,8,IF(S132&lt;0.13,"-",HLOOKUP(S132,Forinnstilling!$D$23:$R$24,2,TRUE)))</f>
        <v>7</v>
      </c>
      <c r="U132" s="181" t="str">
        <f>IF(S132&gt;0.26,"-",IF(S132&lt;0.07,2,HLOOKUP(S132,Forinnstilling!$D$26:$R$27,2,TRUE)))</f>
        <v>-</v>
      </c>
      <c r="V132" s="187">
        <f>'Plan og Line - Effekt'!P44</f>
        <v>3555.0749999999998</v>
      </c>
      <c r="W132" s="181">
        <f>'Plan og Line - Effekt'!P44/(4185*($H$4-$H$5))*3600</f>
        <v>305.81290322580645</v>
      </c>
      <c r="X132" s="182">
        <f>W132/SQRT(Data!$G$1)/100</f>
        <v>0.96706531206220214</v>
      </c>
      <c r="Y132" s="181">
        <f>IF(X132&gt;0.75,8,IF(X132&lt;0.13,"-",HLOOKUP(X132,Forinnstilling!$D$23:$R$24,2,TRUE)))</f>
        <v>8</v>
      </c>
      <c r="Z132" s="181" t="str">
        <f>IF(X132&gt;0.26,"-",IF(X132&lt;0.07,2,HLOOKUP(X132,Forinnstilling!$D$26:$R$27,2,TRUE)))</f>
        <v>-</v>
      </c>
    </row>
    <row r="133" spans="1:26" x14ac:dyDescent="0.25">
      <c r="A133" s="175">
        <v>1805</v>
      </c>
      <c r="B133" s="176">
        <f>'Plan og Line - Effekt'!L45</f>
        <v>945.81999999999982</v>
      </c>
      <c r="C133" s="177">
        <f>'Plan og Line - Effekt'!L45/(4185*($H$4-$H$5))*3600</f>
        <v>81.360860215053748</v>
      </c>
      <c r="D133" s="178">
        <f>C133/SQRT(Data!$G$1)/100</f>
        <v>0.2572856306701467</v>
      </c>
      <c r="E133" s="177">
        <f>IF(D133&gt;0.75,8,IF(D133&lt;0.13,"-",HLOOKUP(D133,Forinnstilling!$D$23:$R$24,2,TRUE)))</f>
        <v>2</v>
      </c>
      <c r="F133" s="177">
        <f>IF(D133&gt;0.26,"-",IF(D133&lt;0.07,2,HLOOKUP(D133,Forinnstilling!$D$26:$R$27,2,TRUE)))</f>
        <v>7.5</v>
      </c>
      <c r="G133" s="179">
        <f>'Plan og Line - Effekt'!M45</f>
        <v>1584.7899999999997</v>
      </c>
      <c r="H133" s="177">
        <f>'Plan og Line - Effekt'!M45/(4185*($H$4-$H$5))*3600</f>
        <v>136.32602150537633</v>
      </c>
      <c r="I133" s="178">
        <f>H133/SQRT(Data!$G$1)/100</f>
        <v>0.43110073230608564</v>
      </c>
      <c r="J133" s="177">
        <f>IF(I133&gt;0.75,8,IF(I133&lt;0.13,"-",HLOOKUP(I133,Forinnstilling!$D$23:$R$24,2,TRUE)))</f>
        <v>4.5</v>
      </c>
      <c r="K133" s="177" t="str">
        <f>IF(I133&gt;0.26,"-",IF(I133&lt;0.07,2,HLOOKUP(I133,Forinnstilling!$D$26:$R$27,2,TRUE)))</f>
        <v>-</v>
      </c>
      <c r="L133" s="179">
        <f>'Plan og Line - Effekt'!N45</f>
        <v>1996.3299999999997</v>
      </c>
      <c r="M133" s="177">
        <f>'Plan og Line - Effekt'!N45/(4185*($H$4-$H$5))*3600</f>
        <v>171.72731182795698</v>
      </c>
      <c r="N133" s="178">
        <f>M133/SQRT(Data!$G$1)/100</f>
        <v>0.54304944183431747</v>
      </c>
      <c r="O133" s="177">
        <f>IF(N133&gt;0.75,8,IF(N133&lt;0.13,"-",HLOOKUP(N133,Forinnstilling!$D$23:$R$24,2,TRUE)))</f>
        <v>5.5</v>
      </c>
      <c r="P133" s="177" t="str">
        <f>IF(N133&gt;0.26,"-",IF(N133&lt;0.07,2,HLOOKUP(N133,Forinnstilling!$D$26:$R$27,2,TRUE)))</f>
        <v>-</v>
      </c>
      <c r="Q133" s="179">
        <f>'Plan og Line - Effekt'!O45</f>
        <v>2795.9449999999997</v>
      </c>
      <c r="R133" s="177">
        <f>'Plan og Line - Effekt'!O45/(4185*($H$4-$H$5))*3600</f>
        <v>240.51139784946233</v>
      </c>
      <c r="S133" s="178">
        <f>R133/SQRT(Data!$G$1)/100</f>
        <v>0.76056382043522386</v>
      </c>
      <c r="T133" s="177">
        <f>IF(S133&gt;0.75,8,IF(S133&lt;0.13,"-",HLOOKUP(S133,Forinnstilling!$D$23:$R$24,2,TRUE)))</f>
        <v>8</v>
      </c>
      <c r="U133" s="177" t="str">
        <f>IF(S133&gt;0.26,"-",IF(S133&lt;0.07,2,HLOOKUP(S133,Forinnstilling!$D$26:$R$27,2,TRUE)))</f>
        <v>-</v>
      </c>
      <c r="V133" s="186">
        <f>'Plan og Line - Effekt'!P45</f>
        <v>3998.0749999999998</v>
      </c>
      <c r="W133" s="177">
        <f>'Plan og Line - Effekt'!P45/(4185*($H$4-$H$5))*3600</f>
        <v>343.9204301075269</v>
      </c>
      <c r="X133" s="178">
        <f>W133/SQRT(Data!$G$1)/100</f>
        <v>1.0875718930045328</v>
      </c>
      <c r="Y133" s="177">
        <f>IF(X133&gt;0.75,8,IF(X133&lt;0.13,"-",HLOOKUP(X133,Forinnstilling!$D$23:$R$24,2,TRUE)))</f>
        <v>8</v>
      </c>
      <c r="Z133" s="177" t="str">
        <f>IF(X133&gt;0.26,"-",IF(X133&lt;0.07,2,HLOOKUP(X133,Forinnstilling!$D$26:$R$27,2,TRUE)))</f>
        <v>-</v>
      </c>
    </row>
    <row r="134" spans="1:26" x14ac:dyDescent="0.25">
      <c r="A134" s="175">
        <v>2005</v>
      </c>
      <c r="B134" s="180">
        <f>'Plan og Line - Effekt'!L46</f>
        <v>1050.6199999999999</v>
      </c>
      <c r="C134" s="181">
        <f>'Plan og Line - Effekt'!L46/(4185*($H$4-$H$5))*3600</f>
        <v>90.375913978494609</v>
      </c>
      <c r="D134" s="182">
        <f>C134/SQRT(Data!$G$1)/100</f>
        <v>0.28579373379149264</v>
      </c>
      <c r="E134" s="181">
        <f>IF(D134&gt;0.75,8,IF(D134&lt;0.13,"-",HLOOKUP(D134,Forinnstilling!$D$23:$R$24,2,TRUE)))</f>
        <v>2.5</v>
      </c>
      <c r="F134" s="181" t="str">
        <f>IF(D134&gt;0.26,"-",IF(D134&lt;0.07,2,HLOOKUP(D134,Forinnstilling!$D$26:$R$27,2,TRUE)))</f>
        <v>-</v>
      </c>
      <c r="G134" s="183">
        <f>'Plan og Line - Effekt'!M46</f>
        <v>1760.3899999999999</v>
      </c>
      <c r="H134" s="181">
        <f>'Plan og Line - Effekt'!M46/(4185*($H$4-$H$5))*3600</f>
        <v>151.43139784946234</v>
      </c>
      <c r="I134" s="182">
        <f>H134/SQRT(Data!$G$1)/100</f>
        <v>0.47886812646742472</v>
      </c>
      <c r="J134" s="181">
        <f>IF(I134&gt;0.75,8,IF(I134&lt;0.13,"-",HLOOKUP(I134,Forinnstilling!$D$23:$R$24,2,TRUE)))</f>
        <v>5</v>
      </c>
      <c r="K134" s="181" t="str">
        <f>IF(I134&gt;0.26,"-",IF(I134&lt;0.07,2,HLOOKUP(I134,Forinnstilling!$D$26:$R$27,2,TRUE)))</f>
        <v>-</v>
      </c>
      <c r="L134" s="183">
        <f>'Plan og Line - Effekt'!N46</f>
        <v>2217.5299999999997</v>
      </c>
      <c r="M134" s="181">
        <f>'Plan og Line - Effekt'!N46/(4185*($H$4-$H$5))*3600</f>
        <v>190.75526881720427</v>
      </c>
      <c r="N134" s="182">
        <f>M134/SQRT(Data!$G$1)/100</f>
        <v>0.60322112514005888</v>
      </c>
      <c r="O134" s="181">
        <f>IF(N134&gt;0.75,8,IF(N134&lt;0.13,"-",HLOOKUP(N134,Forinnstilling!$D$23:$R$24,2,TRUE)))</f>
        <v>6</v>
      </c>
      <c r="P134" s="181" t="str">
        <f>IF(N134&gt;0.26,"-",IF(N134&lt;0.07,2,HLOOKUP(N134,Forinnstilling!$D$26:$R$27,2,TRUE)))</f>
        <v>-</v>
      </c>
      <c r="Q134" s="183">
        <f>'Plan og Line - Effekt'!O46</f>
        <v>3105.7449999999999</v>
      </c>
      <c r="R134" s="181">
        <f>'Plan og Line - Effekt'!O46/(4185*($H$4-$H$5))*3600</f>
        <v>267.16086021505373</v>
      </c>
      <c r="S134" s="182">
        <f>R134/SQRT(Data!$G$1)/100</f>
        <v>0.84483681992943149</v>
      </c>
      <c r="T134" s="181">
        <f>IF(S134&gt;0.75,8,IF(S134&lt;0.13,"-",HLOOKUP(S134,Forinnstilling!$D$23:$R$24,2,TRUE)))</f>
        <v>8</v>
      </c>
      <c r="U134" s="181" t="str">
        <f>IF(S134&gt;0.26,"-",IF(S134&lt;0.07,2,HLOOKUP(S134,Forinnstilling!$D$26:$R$27,2,TRUE)))</f>
        <v>-</v>
      </c>
      <c r="V134" s="187">
        <f>'Plan og Line - Effekt'!P46</f>
        <v>4441.0749999999998</v>
      </c>
      <c r="W134" s="181">
        <f>'Plan og Line - Effekt'!P46/(4185*($H$4-$H$5))*3600</f>
        <v>382.02795698924729</v>
      </c>
      <c r="X134" s="182">
        <f>W134/SQRT(Data!$G$1)/100</f>
        <v>1.2080784739468631</v>
      </c>
      <c r="Y134" s="181">
        <f>IF(X134&gt;0.75,8,IF(X134&lt;0.13,"-",HLOOKUP(X134,Forinnstilling!$D$23:$R$24,2,TRUE)))</f>
        <v>8</v>
      </c>
      <c r="Z134" s="181" t="str">
        <f>IF(X134&gt;0.26,"-",IF(X134&lt;0.07,2,HLOOKUP(X134,Forinnstilling!$D$26:$R$27,2,TRUE)))</f>
        <v>-</v>
      </c>
    </row>
    <row r="135" spans="1:26" x14ac:dyDescent="0.25">
      <c r="A135" s="175">
        <v>2305</v>
      </c>
      <c r="B135" s="176">
        <f>'Plan og Line - Effekt'!L47</f>
        <v>1207.8199999999997</v>
      </c>
      <c r="C135" s="177">
        <f>'Plan og Line - Effekt'!L47/(4185*($H$4-$H$5))*3600</f>
        <v>103.89849462365588</v>
      </c>
      <c r="D135" s="178">
        <f>C135/SQRT(Data!$G$1)/100</f>
        <v>0.32855588847351141</v>
      </c>
      <c r="E135" s="177">
        <f>IF(D135&gt;0.75,8,IF(D135&lt;0.13,"-",HLOOKUP(D135,Forinnstilling!$D$23:$R$24,2,TRUE)))</f>
        <v>3</v>
      </c>
      <c r="F135" s="177" t="str">
        <f>IF(D135&gt;0.26,"-",IF(D135&lt;0.07,2,HLOOKUP(D135,Forinnstilling!$D$26:$R$27,2,TRUE)))</f>
        <v>-</v>
      </c>
      <c r="G135" s="179">
        <f>'Plan og Line - Effekt'!M47</f>
        <v>2023.7899999999997</v>
      </c>
      <c r="H135" s="177">
        <f>'Plan og Line - Effekt'!M47/(4185*($H$4-$H$5))*3600</f>
        <v>174.08946236559137</v>
      </c>
      <c r="I135" s="178">
        <f>H135/SQRT(Data!$G$1)/100</f>
        <v>0.55051921770943335</v>
      </c>
      <c r="J135" s="177">
        <f>IF(I135&gt;0.75,8,IF(I135&lt;0.13,"-",HLOOKUP(I135,Forinnstilling!$D$23:$R$24,2,TRUE)))</f>
        <v>5.5</v>
      </c>
      <c r="K135" s="177" t="str">
        <f>IF(I135&gt;0.26,"-",IF(I135&lt;0.07,2,HLOOKUP(I135,Forinnstilling!$D$26:$R$27,2,TRUE)))</f>
        <v>-</v>
      </c>
      <c r="L135" s="179">
        <f>'Plan og Line - Effekt'!N47</f>
        <v>2549.33</v>
      </c>
      <c r="M135" s="177">
        <f>'Plan og Line - Effekt'!N47/(4185*($H$4-$H$5))*3600</f>
        <v>219.29720430107525</v>
      </c>
      <c r="N135" s="178">
        <f>M135/SQRT(Data!$G$1)/100</f>
        <v>0.69347865009867116</v>
      </c>
      <c r="O135" s="177">
        <f>IF(N135&gt;0.75,8,IF(N135&lt;0.13,"-",HLOOKUP(N135,Forinnstilling!$D$23:$R$24,2,TRUE)))</f>
        <v>7</v>
      </c>
      <c r="P135" s="177" t="str">
        <f>IF(N135&gt;0.26,"-",IF(N135&lt;0.07,2,HLOOKUP(N135,Forinnstilling!$D$26:$R$27,2,TRUE)))</f>
        <v>-</v>
      </c>
      <c r="Q135" s="179">
        <f>'Plan og Line - Effekt'!O47</f>
        <v>3570.4449999999997</v>
      </c>
      <c r="R135" s="177">
        <f>'Plan og Line - Effekt'!O47/(4185*($H$4-$H$5))*3600</f>
        <v>307.13505376344079</v>
      </c>
      <c r="S135" s="178">
        <f>R135/SQRT(Data!$G$1)/100</f>
        <v>0.97124631917074278</v>
      </c>
      <c r="T135" s="177">
        <f>IF(S135&gt;0.75,8,IF(S135&lt;0.13,"-",HLOOKUP(S135,Forinnstilling!$D$23:$R$24,2,TRUE)))</f>
        <v>8</v>
      </c>
      <c r="U135" s="177" t="str">
        <f>IF(S135&gt;0.26,"-",IF(S135&lt;0.07,2,HLOOKUP(S135,Forinnstilling!$D$26:$R$27,2,TRUE)))</f>
        <v>-</v>
      </c>
      <c r="V135" s="186">
        <f>'Plan og Line - Effekt'!P47</f>
        <v>5105.5749999999998</v>
      </c>
      <c r="W135" s="177">
        <f>'Plan og Line - Effekt'!P47/(4185*($H$4-$H$5))*3600</f>
        <v>439.18924731182796</v>
      </c>
      <c r="X135" s="178">
        <f>W135/SQRT(Data!$G$1)/100</f>
        <v>1.388838345360359</v>
      </c>
      <c r="Y135" s="177">
        <f>IF(X135&gt;0.75,8,IF(X135&lt;0.13,"-",HLOOKUP(X135,Forinnstilling!$D$23:$R$24,2,TRUE)))</f>
        <v>8</v>
      </c>
      <c r="Z135" s="177" t="str">
        <f>IF(X135&gt;0.26,"-",IF(X135&lt;0.07,2,HLOOKUP(X135,Forinnstilling!$D$26:$R$27,2,TRUE)))</f>
        <v>-</v>
      </c>
    </row>
    <row r="136" spans="1:26" x14ac:dyDescent="0.25">
      <c r="A136" s="175">
        <v>2605</v>
      </c>
      <c r="B136" s="180">
        <f>'Plan og Line - Effekt'!L48</f>
        <v>1365.0199999999998</v>
      </c>
      <c r="C136" s="181">
        <f>'Plan og Line - Effekt'!L48/(4185*($H$4-$H$5))*3600</f>
        <v>117.42107526881719</v>
      </c>
      <c r="D136" s="182">
        <f>C136/SQRT(Data!$G$1)/100</f>
        <v>0.37131804315553035</v>
      </c>
      <c r="E136" s="181">
        <f>IF(D136&gt;0.75,8,IF(D136&lt;0.13,"-",HLOOKUP(D136,Forinnstilling!$D$23:$R$24,2,TRUE)))</f>
        <v>3.5</v>
      </c>
      <c r="F136" s="181" t="str">
        <f>IF(D136&gt;0.26,"-",IF(D136&lt;0.07,2,HLOOKUP(D136,Forinnstilling!$D$26:$R$27,2,TRUE)))</f>
        <v>-</v>
      </c>
      <c r="G136" s="183">
        <f>'Plan og Line - Effekt'!M48</f>
        <v>2287.1899999999996</v>
      </c>
      <c r="H136" s="181">
        <f>'Plan og Line - Effekt'!M48/(4185*($H$4-$H$5))*3600</f>
        <v>196.74752688172038</v>
      </c>
      <c r="I136" s="182">
        <f>H136/SQRT(Data!$G$1)/100</f>
        <v>0.62217030895144199</v>
      </c>
      <c r="J136" s="181">
        <f>IF(I136&gt;0.75,8,IF(I136&lt;0.13,"-",HLOOKUP(I136,Forinnstilling!$D$23:$R$24,2,TRUE)))</f>
        <v>6.5</v>
      </c>
      <c r="K136" s="181" t="str">
        <f>IF(I136&gt;0.26,"-",IF(I136&lt;0.07,2,HLOOKUP(I136,Forinnstilling!$D$26:$R$27,2,TRUE)))</f>
        <v>-</v>
      </c>
      <c r="L136" s="183">
        <f>'Plan og Line - Effekt'!N48</f>
        <v>2881.1299999999997</v>
      </c>
      <c r="M136" s="181">
        <f>'Plan og Line - Effekt'!N48/(4185*($H$4-$H$5))*3600</f>
        <v>247.83913978494621</v>
      </c>
      <c r="N136" s="182">
        <f>M136/SQRT(Data!$G$1)/100</f>
        <v>0.78373617505728366</v>
      </c>
      <c r="O136" s="181">
        <f>IF(N136&gt;0.75,8,IF(N136&lt;0.13,"-",HLOOKUP(N136,Forinnstilling!$D$23:$R$24,2,TRUE)))</f>
        <v>8</v>
      </c>
      <c r="P136" s="181" t="str">
        <f>IF(N136&gt;0.26,"-",IF(N136&lt;0.07,2,HLOOKUP(N136,Forinnstilling!$D$26:$R$27,2,TRUE)))</f>
        <v>-</v>
      </c>
      <c r="Q136" s="183">
        <f>'Plan og Line - Effekt'!O48</f>
        <v>4035.145</v>
      </c>
      <c r="R136" s="181">
        <f>'Plan og Line - Effekt'!O48/(4185*($H$4-$H$5))*3600</f>
        <v>347.10924731182797</v>
      </c>
      <c r="S136" s="182">
        <f>R136/SQRT(Data!$G$1)/100</f>
        <v>1.0976558184120546</v>
      </c>
      <c r="T136" s="181">
        <f>IF(S136&gt;0.75,8,IF(S136&lt;0.13,"-",HLOOKUP(S136,Forinnstilling!$D$23:$R$24,2,TRUE)))</f>
        <v>8</v>
      </c>
      <c r="U136" s="181" t="str">
        <f>IF(S136&gt;0.26,"-",IF(S136&lt;0.07,2,HLOOKUP(S136,Forinnstilling!$D$26:$R$27,2,TRUE)))</f>
        <v>-</v>
      </c>
      <c r="V136" s="187">
        <f>'Plan og Line - Effekt'!P48</f>
        <v>5770.0749999999998</v>
      </c>
      <c r="W136" s="181">
        <f>'Plan og Line - Effekt'!P48/(4185*($H$4-$H$5))*3600</f>
        <v>496.35053763440857</v>
      </c>
      <c r="X136" s="182">
        <f>W136/SQRT(Data!$G$1)/100</f>
        <v>1.5695982167738547</v>
      </c>
      <c r="Y136" s="181">
        <f>IF(X136&gt;0.75,8,IF(X136&lt;0.13,"-",HLOOKUP(X136,Forinnstilling!$D$23:$R$24,2,TRUE)))</f>
        <v>8</v>
      </c>
      <c r="Z136" s="181" t="str">
        <f>IF(X136&gt;0.26,"-",IF(X136&lt;0.07,2,HLOOKUP(X136,Forinnstilling!$D$26:$R$27,2,TRUE)))</f>
        <v>-</v>
      </c>
    </row>
    <row r="137" spans="1:26" x14ac:dyDescent="0.25">
      <c r="A137" s="188">
        <v>3005</v>
      </c>
      <c r="B137" s="189">
        <f>'Plan og Line - Effekt'!L49</f>
        <v>1574.6199999999997</v>
      </c>
      <c r="C137" s="190">
        <f>'Plan og Line - Effekt'!L49/(4185*($H$4-$H$5))*3600</f>
        <v>135.45118279569891</v>
      </c>
      <c r="D137" s="191">
        <f>C137/SQRT(Data!$G$1)/100</f>
        <v>0.42833424939822218</v>
      </c>
      <c r="E137" s="190">
        <f>IF(D137&gt;0.75,8,IF(D137&lt;0.13,"-",HLOOKUP(D137,Forinnstilling!$D$23:$R$24,2,TRUE)))</f>
        <v>4.5</v>
      </c>
      <c r="F137" s="190" t="str">
        <f>IF(D137&gt;0.26,"-",IF(D137&lt;0.07,2,HLOOKUP(D137,Forinnstilling!$D$26:$R$27,2,TRUE)))</f>
        <v>-</v>
      </c>
      <c r="G137" s="192">
        <f>'Plan og Line - Effekt'!M49</f>
        <v>2638.39</v>
      </c>
      <c r="H137" s="190">
        <f>'Plan og Line - Effekt'!M49/(4185*($H$4-$H$5))*3600</f>
        <v>226.95827956989248</v>
      </c>
      <c r="I137" s="191">
        <f>H137/SQRT(Data!$G$1)/100</f>
        <v>0.71770509727412046</v>
      </c>
      <c r="J137" s="190">
        <f>IF(I137&gt;0.75,8,IF(I137&lt;0.13,"-",HLOOKUP(I137,Forinnstilling!$D$23:$R$24,2,TRUE)))</f>
        <v>7.5</v>
      </c>
      <c r="K137" s="190" t="str">
        <f>IF(I137&gt;0.26,"-",IF(I137&lt;0.07,2,HLOOKUP(I137,Forinnstilling!$D$26:$R$27,2,TRUE)))</f>
        <v>-</v>
      </c>
      <c r="L137" s="192">
        <f>'Plan og Line - Effekt'!N49</f>
        <v>3323.5299999999997</v>
      </c>
      <c r="M137" s="190">
        <f>'Plan og Line - Effekt'!N49/(4185*($H$4-$H$5))*3600</f>
        <v>285.89505376344084</v>
      </c>
      <c r="N137" s="191">
        <f>M137/SQRT(Data!$G$1)/100</f>
        <v>0.90407954166876658</v>
      </c>
      <c r="O137" s="190">
        <f>IF(N137&gt;0.75,8,IF(N137&lt;0.13,"-",HLOOKUP(N137,Forinnstilling!$D$23:$R$24,2,TRUE)))</f>
        <v>8</v>
      </c>
      <c r="P137" s="190" t="str">
        <f>IF(N137&gt;0.26,"-",IF(N137&lt;0.07,2,HLOOKUP(N137,Forinnstilling!$D$26:$R$27,2,TRUE)))</f>
        <v>-</v>
      </c>
      <c r="Q137" s="192">
        <f>'Plan og Line - Effekt'!O49</f>
        <v>4654.7449999999999</v>
      </c>
      <c r="R137" s="190">
        <f>'Plan og Line - Effekt'!O49/(4185*($H$4-$H$5))*3600</f>
        <v>400.40817204301072</v>
      </c>
      <c r="S137" s="191">
        <f>R137/SQRT(Data!$G$1)/100</f>
        <v>1.2662018174004697</v>
      </c>
      <c r="T137" s="190">
        <f>IF(S137&gt;0.75,8,IF(S137&lt;0.13,"-",HLOOKUP(S137,Forinnstilling!$D$23:$R$24,2,TRUE)))</f>
        <v>8</v>
      </c>
      <c r="U137" s="190" t="str">
        <f>IF(S137&gt;0.26,"-",IF(S137&lt;0.07,2,HLOOKUP(S137,Forinnstilling!$D$26:$R$27,2,TRUE)))</f>
        <v>-</v>
      </c>
      <c r="V137" s="193">
        <f>'Plan og Line - Effekt'!P49</f>
        <v>6656.0749999999998</v>
      </c>
      <c r="W137" s="190">
        <f>'Plan og Line - Effekt'!P49/(4185*($H$4-$H$5))*3600</f>
        <v>572.56559139784952</v>
      </c>
      <c r="X137" s="191">
        <f>W137/SQRT(Data!$G$1)/100</f>
        <v>1.8106113786585158</v>
      </c>
      <c r="Y137" s="190">
        <f>IF(X137&gt;0.75,8,IF(X137&lt;0.13,"-",HLOOKUP(X137,Forinnstilling!$D$23:$R$24,2,TRUE)))</f>
        <v>8</v>
      </c>
      <c r="Z137" s="190" t="str">
        <f>IF(X137&gt;0.26,"-",IF(X137&lt;0.07,2,HLOOKUP(X137,Forinnstilling!$D$26:$R$27,2,TRUE)))</f>
        <v>-</v>
      </c>
    </row>
    <row r="138" spans="1:26" x14ac:dyDescent="0.25">
      <c r="A138" s="165"/>
      <c r="B138" s="166"/>
      <c r="C138" s="167"/>
      <c r="D138" s="168"/>
      <c r="E138" s="167"/>
      <c r="F138" s="167"/>
      <c r="G138" s="166"/>
      <c r="H138" s="167"/>
      <c r="I138" s="168"/>
      <c r="J138" s="167"/>
      <c r="K138" s="167"/>
      <c r="L138" s="166"/>
      <c r="M138" s="222"/>
      <c r="N138" s="168"/>
      <c r="O138" s="167"/>
      <c r="P138" s="167"/>
      <c r="Q138" s="166"/>
      <c r="R138" s="167"/>
      <c r="S138" s="168"/>
      <c r="T138" s="167"/>
      <c r="U138" s="167"/>
      <c r="V138" s="166"/>
      <c r="W138" s="167"/>
      <c r="X138" s="168"/>
      <c r="Y138" s="167"/>
      <c r="Z138" s="167"/>
    </row>
    <row r="139" spans="1:26" x14ac:dyDescent="0.25">
      <c r="A139" s="165"/>
      <c r="B139" s="166"/>
      <c r="C139" s="167"/>
      <c r="D139" s="168"/>
      <c r="E139" s="167"/>
      <c r="F139" s="167"/>
      <c r="G139" s="166"/>
      <c r="H139" s="167"/>
      <c r="I139" s="168"/>
      <c r="J139" s="167"/>
      <c r="K139" s="167"/>
      <c r="L139" s="166"/>
      <c r="M139" s="222"/>
      <c r="N139" s="168"/>
      <c r="O139" s="167"/>
      <c r="P139" s="167"/>
      <c r="Q139" s="166"/>
      <c r="R139" s="167"/>
      <c r="S139" s="168"/>
      <c r="T139" s="167"/>
      <c r="U139" s="167"/>
      <c r="V139" s="166"/>
      <c r="W139" s="167"/>
      <c r="X139" s="168"/>
      <c r="Y139" s="167"/>
      <c r="Z139" s="167"/>
    </row>
    <row r="140" spans="1:26" x14ac:dyDescent="0.25">
      <c r="A140" s="172" t="s">
        <v>22</v>
      </c>
      <c r="B140" s="330">
        <v>905</v>
      </c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</row>
    <row r="141" spans="1:26" x14ac:dyDescent="0.25">
      <c r="A141" s="173"/>
      <c r="B141" s="322" t="s">
        <v>27</v>
      </c>
      <c r="C141" s="322"/>
      <c r="D141" s="322"/>
      <c r="E141" s="322"/>
      <c r="F141" s="322"/>
      <c r="G141" s="321" t="s">
        <v>28</v>
      </c>
      <c r="H141" s="322"/>
      <c r="I141" s="322"/>
      <c r="J141" s="322"/>
      <c r="K141" s="322"/>
      <c r="L141" s="321">
        <v>12</v>
      </c>
      <c r="M141" s="322"/>
      <c r="N141" s="322"/>
      <c r="O141" s="322"/>
      <c r="P141" s="322"/>
      <c r="Q141" s="321">
        <v>22</v>
      </c>
      <c r="R141" s="322"/>
      <c r="S141" s="322"/>
      <c r="T141" s="322"/>
      <c r="U141" s="322"/>
      <c r="V141" s="323">
        <v>33</v>
      </c>
      <c r="W141" s="322"/>
      <c r="X141" s="322"/>
      <c r="Y141" s="322"/>
      <c r="Z141" s="322"/>
    </row>
    <row r="142" spans="1:26" ht="22.5" x14ac:dyDescent="0.25">
      <c r="A142" s="163" t="s">
        <v>21</v>
      </c>
      <c r="B142" s="169" t="s">
        <v>23</v>
      </c>
      <c r="C142" s="169" t="s">
        <v>45</v>
      </c>
      <c r="D142" s="169" t="s">
        <v>55</v>
      </c>
      <c r="E142" s="169" t="s">
        <v>48</v>
      </c>
      <c r="F142" s="169" t="s">
        <v>51</v>
      </c>
      <c r="G142" s="174" t="s">
        <v>23</v>
      </c>
      <c r="H142" s="184" t="s">
        <v>45</v>
      </c>
      <c r="I142" s="184" t="s">
        <v>55</v>
      </c>
      <c r="J142" s="184" t="s">
        <v>48</v>
      </c>
      <c r="K142" s="169" t="s">
        <v>51</v>
      </c>
      <c r="L142" s="174" t="s">
        <v>23</v>
      </c>
      <c r="M142" s="184" t="s">
        <v>45</v>
      </c>
      <c r="N142" s="184" t="s">
        <v>55</v>
      </c>
      <c r="O142" s="184" t="s">
        <v>48</v>
      </c>
      <c r="P142" s="169" t="s">
        <v>51</v>
      </c>
      <c r="Q142" s="174" t="s">
        <v>23</v>
      </c>
      <c r="R142" s="184" t="s">
        <v>45</v>
      </c>
      <c r="S142" s="184" t="s">
        <v>55</v>
      </c>
      <c r="T142" s="184" t="s">
        <v>48</v>
      </c>
      <c r="U142" s="169" t="s">
        <v>51</v>
      </c>
      <c r="V142" s="185" t="s">
        <v>23</v>
      </c>
      <c r="W142" s="184" t="s">
        <v>45</v>
      </c>
      <c r="X142" s="184" t="s">
        <v>55</v>
      </c>
      <c r="Y142" s="184" t="s">
        <v>48</v>
      </c>
      <c r="Z142" s="169" t="s">
        <v>51</v>
      </c>
    </row>
    <row r="143" spans="1:26" x14ac:dyDescent="0.25">
      <c r="A143" s="175">
        <v>405</v>
      </c>
      <c r="B143" s="176">
        <f>'Plan og Line - Effekt'!Q33</f>
        <v>302.53499999999997</v>
      </c>
      <c r="C143" s="177">
        <f>'Plan og Line - Effekt'!Q33/(4185*($H$4-$H$5))*3600</f>
        <v>26.024516129032257</v>
      </c>
      <c r="D143" s="178">
        <f>C143/SQRT(Data!$G$1)/100</f>
        <v>8.2296745971530375E-2</v>
      </c>
      <c r="E143" s="177" t="str">
        <f>IF(D143&gt;0.75,8,IF(D143&lt;0.13,"-",HLOOKUP(D143,Forinnstilling!$D$23:$R$24,2,TRUE)))</f>
        <v>-</v>
      </c>
      <c r="F143" s="177">
        <f>IF(D143&gt;0.26,"-",IF(D143&lt;0.07,2,HLOOKUP(D143,Forinnstilling!$D$26:$R$27,2,TRUE)))</f>
        <v>3.5</v>
      </c>
      <c r="G143" s="179">
        <f>'Plan og Line - Effekt'!R33</f>
        <v>512.32499999999993</v>
      </c>
      <c r="H143" s="177">
        <f>'Plan og Line - Effekt'!R33/(4185*($H$4-$H$5))*3600</f>
        <v>44.070967741935476</v>
      </c>
      <c r="I143" s="178">
        <f>H143/SQRT(Data!$G$1)/100</f>
        <v>0.13936463675232383</v>
      </c>
      <c r="J143" s="177">
        <f>IF(I143&gt;0.75,8,IF(I143&lt;0.13,"-",HLOOKUP(I143,Forinnstilling!$D$23:$R$24,2,TRUE)))</f>
        <v>1</v>
      </c>
      <c r="K143" s="177">
        <f>IF(I143&gt;0.26,"-",IF(I143&lt;0.07,2,HLOOKUP(I143,Forinnstilling!$D$26:$R$27,2,TRUE)))</f>
        <v>5.5</v>
      </c>
      <c r="L143" s="179">
        <f>'Plan og Line - Effekt'!S33</f>
        <v>647.59500000000003</v>
      </c>
      <c r="M143" s="177">
        <f>'Plan og Line - Effekt'!S33/(4185*($H$4-$H$5))*3600</f>
        <v>55.707096774193552</v>
      </c>
      <c r="N143" s="178">
        <f>M143/SQRT(Data!$G$1)/100</f>
        <v>0.17616130764187024</v>
      </c>
      <c r="O143" s="177">
        <f>IF(N143&gt;0.75,8,IF(N143&lt;0.13,"-",HLOOKUP(N143,Forinnstilling!$D$23:$R$24,2,TRUE)))</f>
        <v>1</v>
      </c>
      <c r="P143" s="177">
        <f>IF(N143&gt;0.26,"-",IF(N143&lt;0.07,2,HLOOKUP(N143,Forinnstilling!$D$26:$R$27,2,TRUE)))</f>
        <v>6.5</v>
      </c>
      <c r="Q143" s="179">
        <f>'Plan og Line - Effekt'!T33</f>
        <v>876.41999999999985</v>
      </c>
      <c r="R143" s="177">
        <f>'Plan og Line - Effekt'!T33/(4185*($H$4-$H$5))*3600</f>
        <v>75.390967741935469</v>
      </c>
      <c r="S143" s="178">
        <f>R143/SQRT(Data!$G$1)/100</f>
        <v>0.23840717306879747</v>
      </c>
      <c r="T143" s="177">
        <f>IF(S143&gt;0.75,8,IF(S143&lt;0.13,"-",HLOOKUP(S143,Forinnstilling!$D$23:$R$24,2,TRUE)))</f>
        <v>2</v>
      </c>
      <c r="U143" s="177">
        <f>IF(S143&gt;0.26,"-",IF(S143&lt;0.07,2,HLOOKUP(S143,Forinnstilling!$D$26:$R$27,2,TRUE)))</f>
        <v>7.5</v>
      </c>
      <c r="V143" s="186">
        <f>'Plan og Line - Effekt'!U33</f>
        <v>1210.5449999999998</v>
      </c>
      <c r="W143" s="177">
        <f>'Plan og Line - Effekt'!U33/(4185*($H$4-$H$5))*3600</f>
        <v>104.13290322580643</v>
      </c>
      <c r="X143" s="178">
        <f>W143/SQRT(Data!$G$1)/100</f>
        <v>0.32929715355944339</v>
      </c>
      <c r="Y143" s="177">
        <f>IF(X143&gt;0.75,8,IF(X143&lt;0.13,"-",HLOOKUP(X143,Forinnstilling!$D$23:$R$24,2,TRUE)))</f>
        <v>3</v>
      </c>
      <c r="Z143" s="177" t="str">
        <f>IF(X143&gt;0.26,"-",IF(X143&lt;0.07,2,HLOOKUP(X143,Forinnstilling!$D$26:$R$27,2,TRUE)))</f>
        <v>-</v>
      </c>
    </row>
    <row r="144" spans="1:26" x14ac:dyDescent="0.25">
      <c r="A144" s="175">
        <v>505</v>
      </c>
      <c r="B144" s="180">
        <f>'Plan og Line - Effekt'!Q34</f>
        <v>377.23499999999996</v>
      </c>
      <c r="C144" s="181">
        <f>'Plan og Line - Effekt'!Q34/(4185*($H$4-$H$5))*3600</f>
        <v>32.450322580645157</v>
      </c>
      <c r="D144" s="178">
        <f>C144/SQRT(Data!$G$1)/100</f>
        <v>0.10261693016203167</v>
      </c>
      <c r="E144" s="181" t="str">
        <f>IF(D144&gt;0.75,8,IF(D144&lt;0.13,"-",HLOOKUP(D144,Forinnstilling!$D$23:$R$24,2,TRUE)))</f>
        <v>-</v>
      </c>
      <c r="F144" s="181">
        <f>IF(D144&gt;0.26,"-",IF(D144&lt;0.07,2,HLOOKUP(D144,Forinnstilling!$D$26:$R$27,2,TRUE)))</f>
        <v>4.5</v>
      </c>
      <c r="G144" s="183">
        <f>'Plan og Line - Effekt'!R34</f>
        <v>638.82499999999993</v>
      </c>
      <c r="H144" s="181">
        <f>'Plan og Line - Effekt'!R34/(4185*($H$4-$H$5))*3600</f>
        <v>54.952688172043004</v>
      </c>
      <c r="I144" s="178">
        <f>H144/SQRT(Data!$G$1)/100</f>
        <v>0.17377565817265073</v>
      </c>
      <c r="J144" s="181">
        <f>IF(I144&gt;0.75,8,IF(I144&lt;0.13,"-",HLOOKUP(I144,Forinnstilling!$D$23:$R$24,2,TRUE)))</f>
        <v>1</v>
      </c>
      <c r="K144" s="181">
        <f>IF(I144&gt;0.26,"-",IF(I144&lt;0.07,2,HLOOKUP(I144,Forinnstilling!$D$26:$R$27,2,TRUE)))</f>
        <v>6.5</v>
      </c>
      <c r="L144" s="183">
        <f>'Plan og Line - Effekt'!S34</f>
        <v>807.495</v>
      </c>
      <c r="M144" s="181">
        <f>'Plan og Line - Effekt'!S34/(4185*($H$4-$H$5))*3600</f>
        <v>69.461935483870974</v>
      </c>
      <c r="N144" s="178">
        <f>M144/SQRT(Data!$G$1)/100</f>
        <v>0.21965792681270241</v>
      </c>
      <c r="O144" s="181">
        <f>IF(N144&gt;0.75,8,IF(N144&lt;0.13,"-",HLOOKUP(N144,Forinnstilling!$D$23:$R$24,2,TRUE)))</f>
        <v>1.5</v>
      </c>
      <c r="P144" s="181">
        <f>IF(N144&gt;0.26,"-",IF(N144&lt;0.07,2,HLOOKUP(N144,Forinnstilling!$D$26:$R$27,2,TRUE)))</f>
        <v>7</v>
      </c>
      <c r="Q144" s="183">
        <f>'Plan og Line - Effekt'!T34</f>
        <v>1092.82</v>
      </c>
      <c r="R144" s="181">
        <f>'Plan og Line - Effekt'!T34/(4185*($H$4-$H$5))*3600</f>
        <v>94.006021505376339</v>
      </c>
      <c r="S144" s="178">
        <f>R144/SQRT(Data!$G$1)/100</f>
        <v>0.29727314172775982</v>
      </c>
      <c r="T144" s="181">
        <f>IF(S144&gt;0.75,8,IF(S144&lt;0.13,"-",HLOOKUP(S144,Forinnstilling!$D$23:$R$24,2,TRUE)))</f>
        <v>2.5</v>
      </c>
      <c r="U144" s="181" t="str">
        <f>IF(S144&gt;0.26,"-",IF(S144&lt;0.07,2,HLOOKUP(S144,Forinnstilling!$D$26:$R$27,2,TRUE)))</f>
        <v>-</v>
      </c>
      <c r="V144" s="187">
        <f>'Plan og Line - Effekt'!U34</f>
        <v>1509.4449999999999</v>
      </c>
      <c r="W144" s="181">
        <f>'Plan og Line - Effekt'!U34/(4185*($H$4-$H$5))*3600</f>
        <v>129.8447311827957</v>
      </c>
      <c r="X144" s="178">
        <f>W144/SQRT(Data!$G$1)/100</f>
        <v>0.41060509270992335</v>
      </c>
      <c r="Y144" s="181">
        <f>IF(X144&gt;0.75,8,IF(X144&lt;0.13,"-",HLOOKUP(X144,Forinnstilling!$D$23:$R$24,2,TRUE)))</f>
        <v>4</v>
      </c>
      <c r="Z144" s="181" t="str">
        <f>IF(X144&gt;0.26,"-",IF(X144&lt;0.07,2,HLOOKUP(X144,Forinnstilling!$D$26:$R$27,2,TRUE)))</f>
        <v>-</v>
      </c>
    </row>
    <row r="145" spans="1:26" x14ac:dyDescent="0.25">
      <c r="A145" s="175">
        <v>605</v>
      </c>
      <c r="B145" s="176">
        <f>'Plan og Line - Effekt'!Q35</f>
        <v>451.93499999999995</v>
      </c>
      <c r="C145" s="177">
        <f>'Plan og Line - Effekt'!Q35/(4185*($H$4-$H$5))*3600</f>
        <v>38.876129032258063</v>
      </c>
      <c r="D145" s="178">
        <f>C145/SQRT(Data!$G$1)/100</f>
        <v>0.12293711435253302</v>
      </c>
      <c r="E145" s="177" t="str">
        <f>IF(D145&gt;0.75,8,IF(D145&lt;0.13,"-",HLOOKUP(D145,Forinnstilling!$D$23:$R$24,2,TRUE)))</f>
        <v>-</v>
      </c>
      <c r="F145" s="177">
        <f>IF(D145&gt;0.26,"-",IF(D145&lt;0.07,2,HLOOKUP(D145,Forinnstilling!$D$26:$R$27,2,TRUE)))</f>
        <v>5</v>
      </c>
      <c r="G145" s="179">
        <f>'Plan og Line - Effekt'!R35</f>
        <v>765.32499999999993</v>
      </c>
      <c r="H145" s="177">
        <f>'Plan og Line - Effekt'!R35/(4185*($H$4-$H$5))*3600</f>
        <v>65.834408602150532</v>
      </c>
      <c r="I145" s="178">
        <f>H145/SQRT(Data!$G$1)/100</f>
        <v>0.2081866795929776</v>
      </c>
      <c r="J145" s="177">
        <f>IF(I145&gt;0.75,8,IF(I145&lt;0.13,"-",HLOOKUP(I145,Forinnstilling!$D$23:$R$24,2,TRUE)))</f>
        <v>1.5</v>
      </c>
      <c r="K145" s="177">
        <f>IF(I145&gt;0.26,"-",IF(I145&lt;0.07,2,HLOOKUP(I145,Forinnstilling!$D$26:$R$27,2,TRUE)))</f>
        <v>7</v>
      </c>
      <c r="L145" s="179">
        <f>'Plan og Line - Effekt'!S35</f>
        <v>967.39499999999998</v>
      </c>
      <c r="M145" s="177">
        <f>'Plan og Line - Effekt'!S35/(4185*($H$4-$H$5))*3600</f>
        <v>83.216774193548389</v>
      </c>
      <c r="N145" s="178">
        <f>M145/SQRT(Data!$G$1)/100</f>
        <v>0.26315454598353455</v>
      </c>
      <c r="O145" s="177">
        <f>IF(N145&gt;0.75,8,IF(N145&lt;0.13,"-",HLOOKUP(N145,Forinnstilling!$D$23:$R$24,2,TRUE)))</f>
        <v>2</v>
      </c>
      <c r="P145" s="177" t="str">
        <f>IF(N145&gt;0.26,"-",IF(N145&lt;0.07,2,HLOOKUP(N145,Forinnstilling!$D$26:$R$27,2,TRUE)))</f>
        <v>-</v>
      </c>
      <c r="Q145" s="179">
        <f>'Plan og Line - Effekt'!T35</f>
        <v>1309.2199999999998</v>
      </c>
      <c r="R145" s="177">
        <f>'Plan og Line - Effekt'!T35/(4185*($H$4-$H$5))*3600</f>
        <v>112.62107526881719</v>
      </c>
      <c r="S145" s="178">
        <f>R145/SQRT(Data!$G$1)/100</f>
        <v>0.35613911038672214</v>
      </c>
      <c r="T145" s="177">
        <f>IF(S145&gt;0.75,8,IF(S145&lt;0.13,"-",HLOOKUP(S145,Forinnstilling!$D$23:$R$24,2,TRUE)))</f>
        <v>3.5</v>
      </c>
      <c r="U145" s="177" t="str">
        <f>IF(S145&gt;0.26,"-",IF(S145&lt;0.07,2,HLOOKUP(S145,Forinnstilling!$D$26:$R$27,2,TRUE)))</f>
        <v>-</v>
      </c>
      <c r="V145" s="186">
        <f>'Plan og Line - Effekt'!U35</f>
        <v>1808.345</v>
      </c>
      <c r="W145" s="177">
        <f>'Plan og Line - Effekt'!U35/(4185*($H$4-$H$5))*3600</f>
        <v>155.55655913978495</v>
      </c>
      <c r="X145" s="178">
        <f>W145/SQRT(Data!$G$1)/100</f>
        <v>0.49191303186040325</v>
      </c>
      <c r="Y145" s="177">
        <f>IF(X145&gt;0.75,8,IF(X145&lt;0.13,"-",HLOOKUP(X145,Forinnstilling!$D$23:$R$24,2,TRUE)))</f>
        <v>5</v>
      </c>
      <c r="Z145" s="177" t="str">
        <f>IF(X145&gt;0.26,"-",IF(X145&lt;0.07,2,HLOOKUP(X145,Forinnstilling!$D$26:$R$27,2,TRUE)))</f>
        <v>-</v>
      </c>
    </row>
    <row r="146" spans="1:26" x14ac:dyDescent="0.25">
      <c r="A146" s="175">
        <v>705</v>
      </c>
      <c r="B146" s="180">
        <f>'Plan og Line - Effekt'!Q36</f>
        <v>526.63499999999988</v>
      </c>
      <c r="C146" s="181">
        <f>'Plan og Line - Effekt'!Q36/(4185*($H$4-$H$5))*3600</f>
        <v>45.301935483870956</v>
      </c>
      <c r="D146" s="182">
        <f>C146/SQRT(Data!$G$1)/100</f>
        <v>0.14325729854303432</v>
      </c>
      <c r="E146" s="181">
        <f>IF(D146&gt;0.75,8,IF(D146&lt;0.13,"-",HLOOKUP(D146,Forinnstilling!$D$23:$R$24,2,TRUE)))</f>
        <v>1</v>
      </c>
      <c r="F146" s="181">
        <f>IF(D146&gt;0.26,"-",IF(D146&lt;0.07,2,HLOOKUP(D146,Forinnstilling!$D$26:$R$27,2,TRUE)))</f>
        <v>5.5</v>
      </c>
      <c r="G146" s="183">
        <f>'Plan og Line - Effekt'!R36</f>
        <v>891.82499999999993</v>
      </c>
      <c r="H146" s="181">
        <f>'Plan og Line - Effekt'!R36/(4185*($H$4-$H$5))*3600</f>
        <v>76.716129032258067</v>
      </c>
      <c r="I146" s="182">
        <f>H146/SQRT(Data!$G$1)/100</f>
        <v>0.2425977010133045</v>
      </c>
      <c r="J146" s="181">
        <f>IF(I146&gt;0.75,8,IF(I146&lt;0.13,"-",HLOOKUP(I146,Forinnstilling!$D$23:$R$24,2,TRUE)))</f>
        <v>2</v>
      </c>
      <c r="K146" s="181">
        <f>IF(I146&gt;0.26,"-",IF(I146&lt;0.07,2,HLOOKUP(I146,Forinnstilling!$D$26:$R$27,2,TRUE)))</f>
        <v>7.5</v>
      </c>
      <c r="L146" s="183">
        <f>'Plan og Line - Effekt'!S36</f>
        <v>1127.2950000000001</v>
      </c>
      <c r="M146" s="181">
        <f>'Plan og Line - Effekt'!S36/(4185*($H$4-$H$5))*3600</f>
        <v>96.971612903225804</v>
      </c>
      <c r="N146" s="182">
        <f>M146/SQRT(Data!$G$1)/100</f>
        <v>0.30665116515436669</v>
      </c>
      <c r="O146" s="181">
        <f>IF(N146&gt;0.75,8,IF(N146&lt;0.13,"-",HLOOKUP(N146,Forinnstilling!$D$23:$R$24,2,TRUE)))</f>
        <v>2.5</v>
      </c>
      <c r="P146" s="181" t="str">
        <f>IF(N146&gt;0.26,"-",IF(N146&lt;0.07,2,HLOOKUP(N146,Forinnstilling!$D$26:$R$27,2,TRUE)))</f>
        <v>-</v>
      </c>
      <c r="Q146" s="183">
        <f>'Plan og Line - Effekt'!T36</f>
        <v>1525.62</v>
      </c>
      <c r="R146" s="181">
        <f>'Plan og Line - Effekt'!T36/(4185*($H$4-$H$5))*3600</f>
        <v>131.23612903225805</v>
      </c>
      <c r="S146" s="182">
        <f>R146/SQRT(Data!$G$1)/100</f>
        <v>0.41500507904568446</v>
      </c>
      <c r="T146" s="181">
        <f>IF(S146&gt;0.75,8,IF(S146&lt;0.13,"-",HLOOKUP(S146,Forinnstilling!$D$23:$R$24,2,TRUE)))</f>
        <v>4</v>
      </c>
      <c r="U146" s="181" t="str">
        <f>IF(S146&gt;0.26,"-",IF(S146&lt;0.07,2,HLOOKUP(S146,Forinnstilling!$D$26:$R$27,2,TRUE)))</f>
        <v>-</v>
      </c>
      <c r="V146" s="187">
        <f>'Plan og Line - Effekt'!U36</f>
        <v>2107.2449999999999</v>
      </c>
      <c r="W146" s="181">
        <f>'Plan og Line - Effekt'!U36/(4185*($H$4-$H$5))*3600</f>
        <v>181.26838709677418</v>
      </c>
      <c r="X146" s="182">
        <f>W146/SQRT(Data!$G$1)/100</f>
        <v>0.57322097101088298</v>
      </c>
      <c r="Y146" s="181">
        <f>IF(X146&gt;0.75,8,IF(X146&lt;0.13,"-",HLOOKUP(X146,Forinnstilling!$D$23:$R$24,2,TRUE)))</f>
        <v>6</v>
      </c>
      <c r="Z146" s="181" t="str">
        <f>IF(X146&gt;0.26,"-",IF(X146&lt;0.07,2,HLOOKUP(X146,Forinnstilling!$D$26:$R$27,2,TRUE)))</f>
        <v>-</v>
      </c>
    </row>
    <row r="147" spans="1:26" x14ac:dyDescent="0.25">
      <c r="A147" s="175">
        <v>805</v>
      </c>
      <c r="B147" s="176">
        <f>'Plan og Line - Effekt'!Q37</f>
        <v>601.33499999999992</v>
      </c>
      <c r="C147" s="177">
        <f>'Plan og Line - Effekt'!Q37/(4185*($H$4-$H$5))*3600</f>
        <v>51.727741935483863</v>
      </c>
      <c r="D147" s="178">
        <f>C147/SQRT(Data!$G$1)/100</f>
        <v>0.16357748273353565</v>
      </c>
      <c r="E147" s="177">
        <f>IF(D147&gt;0.75,8,IF(D147&lt;0.13,"-",HLOOKUP(D147,Forinnstilling!$D$23:$R$24,2,TRUE)))</f>
        <v>1</v>
      </c>
      <c r="F147" s="177">
        <f>IF(D147&gt;0.26,"-",IF(D147&lt;0.07,2,HLOOKUP(D147,Forinnstilling!$D$26:$R$27,2,TRUE)))</f>
        <v>6</v>
      </c>
      <c r="G147" s="179">
        <f>'Plan og Line - Effekt'!R37</f>
        <v>1018.3249999999999</v>
      </c>
      <c r="H147" s="177">
        <f>'Plan og Line - Effekt'!R37/(4185*($H$4-$H$5))*3600</f>
        <v>87.597849462365588</v>
      </c>
      <c r="I147" s="178">
        <f>H147/SQRT(Data!$G$1)/100</f>
        <v>0.27700872243363134</v>
      </c>
      <c r="J147" s="177">
        <f>IF(I147&gt;0.75,8,IF(I147&lt;0.13,"-",HLOOKUP(I147,Forinnstilling!$D$23:$R$24,2,TRUE)))</f>
        <v>2.5</v>
      </c>
      <c r="K147" s="177" t="str">
        <f>IF(I147&gt;0.26,"-",IF(I147&lt;0.07,2,HLOOKUP(I147,Forinnstilling!$D$26:$R$27,2,TRUE)))</f>
        <v>-</v>
      </c>
      <c r="L147" s="179">
        <f>'Plan og Line - Effekt'!S37</f>
        <v>1287.1949999999999</v>
      </c>
      <c r="M147" s="177">
        <f>'Plan og Line - Effekt'!S37/(4185*($H$4-$H$5))*3600</f>
        <v>110.72645161290322</v>
      </c>
      <c r="N147" s="178">
        <f>M147/SQRT(Data!$G$1)/100</f>
        <v>0.35014778432519883</v>
      </c>
      <c r="O147" s="177">
        <f>IF(N147&gt;0.75,8,IF(N147&lt;0.13,"-",HLOOKUP(N147,Forinnstilling!$D$23:$R$24,2,TRUE)))</f>
        <v>3.5</v>
      </c>
      <c r="P147" s="177" t="str">
        <f>IF(N147&gt;0.26,"-",IF(N147&lt;0.07,2,HLOOKUP(N147,Forinnstilling!$D$26:$R$27,2,TRUE)))</f>
        <v>-</v>
      </c>
      <c r="Q147" s="179">
        <f>'Plan og Line - Effekt'!T37</f>
        <v>1742.0199999999998</v>
      </c>
      <c r="R147" s="177">
        <f>'Plan og Line - Effekt'!T37/(4185*($H$4-$H$5))*3600</f>
        <v>149.85118279569889</v>
      </c>
      <c r="S147" s="178">
        <f>R147/SQRT(Data!$G$1)/100</f>
        <v>0.47387104770464672</v>
      </c>
      <c r="T147" s="177">
        <f>IF(S147&gt;0.75,8,IF(S147&lt;0.13,"-",HLOOKUP(S147,Forinnstilling!$D$23:$R$24,2,TRUE)))</f>
        <v>5</v>
      </c>
      <c r="U147" s="177" t="str">
        <f>IF(S147&gt;0.26,"-",IF(S147&lt;0.07,2,HLOOKUP(S147,Forinnstilling!$D$26:$R$27,2,TRUE)))</f>
        <v>-</v>
      </c>
      <c r="V147" s="186">
        <f>'Plan og Line - Effekt'!U37</f>
        <v>2406.145</v>
      </c>
      <c r="W147" s="177">
        <f>'Plan og Line - Effekt'!U37/(4185*($H$4-$H$5))*3600</f>
        <v>206.98021505376346</v>
      </c>
      <c r="X147" s="178">
        <f>W147/SQRT(Data!$G$1)/100</f>
        <v>0.65452891016136305</v>
      </c>
      <c r="Y147" s="177">
        <f>IF(X147&gt;0.75,8,IF(X147&lt;0.13,"-",HLOOKUP(X147,Forinnstilling!$D$23:$R$24,2,TRUE)))</f>
        <v>6.5</v>
      </c>
      <c r="Z147" s="177" t="str">
        <f>IF(X147&gt;0.26,"-",IF(X147&lt;0.07,2,HLOOKUP(X147,Forinnstilling!$D$26:$R$27,2,TRUE)))</f>
        <v>-</v>
      </c>
    </row>
    <row r="148" spans="1:26" x14ac:dyDescent="0.25">
      <c r="A148" s="175">
        <v>905</v>
      </c>
      <c r="B148" s="180">
        <f>'Plan og Line - Effekt'!Q38</f>
        <v>676.03499999999985</v>
      </c>
      <c r="C148" s="181">
        <f>'Plan og Line - Effekt'!Q38/(4185*($H$4-$H$5))*3600</f>
        <v>58.153548387096762</v>
      </c>
      <c r="D148" s="182">
        <f>C148/SQRT(Data!$G$1)/100</f>
        <v>0.18389766692403697</v>
      </c>
      <c r="E148" s="181">
        <f>IF(D148&gt;0.75,8,IF(D148&lt;0.13,"-",HLOOKUP(D148,Forinnstilling!$D$23:$R$24,2,TRUE)))</f>
        <v>1.5</v>
      </c>
      <c r="F148" s="181">
        <f>IF(D148&gt;0.26,"-",IF(D148&lt;0.07,2,HLOOKUP(D148,Forinnstilling!$D$26:$R$27,2,TRUE)))</f>
        <v>7</v>
      </c>
      <c r="G148" s="183">
        <f>'Plan og Line - Effekt'!R38</f>
        <v>1144.8249999999998</v>
      </c>
      <c r="H148" s="181">
        <f>'Plan og Line - Effekt'!R38/(4185*($H$4-$H$5))*3600</f>
        <v>98.479569892473094</v>
      </c>
      <c r="I148" s="182">
        <f>H148/SQRT(Data!$G$1)/100</f>
        <v>0.31141974385395815</v>
      </c>
      <c r="J148" s="181">
        <f>IF(I148&gt;0.75,8,IF(I148&lt;0.13,"-",HLOOKUP(I148,Forinnstilling!$D$23:$R$24,2,TRUE)))</f>
        <v>3</v>
      </c>
      <c r="K148" s="181" t="str">
        <f>IF(I148&gt;0.26,"-",IF(I148&lt;0.07,2,HLOOKUP(I148,Forinnstilling!$D$26:$R$27,2,TRUE)))</f>
        <v>-</v>
      </c>
      <c r="L148" s="183">
        <f>'Plan og Line - Effekt'!S38</f>
        <v>1447.095</v>
      </c>
      <c r="M148" s="181">
        <f>'Plan og Line - Effekt'!S38/(4185*($H$4-$H$5))*3600</f>
        <v>124.48129032258065</v>
      </c>
      <c r="N148" s="182">
        <f>M148/SQRT(Data!$G$1)/100</f>
        <v>0.39364440349603103</v>
      </c>
      <c r="O148" s="181">
        <f>IF(N148&gt;0.75,8,IF(N148&lt;0.13,"-",HLOOKUP(N148,Forinnstilling!$D$23:$R$24,2,TRUE)))</f>
        <v>4</v>
      </c>
      <c r="P148" s="181" t="str">
        <f>IF(N148&gt;0.26,"-",IF(N148&lt;0.07,2,HLOOKUP(N148,Forinnstilling!$D$26:$R$27,2,TRUE)))</f>
        <v>-</v>
      </c>
      <c r="Q148" s="183">
        <f>'Plan og Line - Effekt'!T38</f>
        <v>1958.4199999999996</v>
      </c>
      <c r="R148" s="181">
        <f>'Plan og Line - Effekt'!T38/(4185*($H$4-$H$5))*3600</f>
        <v>168.46623655913973</v>
      </c>
      <c r="S148" s="182">
        <f>R148/SQRT(Data!$G$1)/100</f>
        <v>0.53273701636360904</v>
      </c>
      <c r="T148" s="181">
        <f>IF(S148&gt;0.75,8,IF(S148&lt;0.13,"-",HLOOKUP(S148,Forinnstilling!$D$23:$R$24,2,TRUE)))</f>
        <v>5.5</v>
      </c>
      <c r="U148" s="181" t="str">
        <f>IF(S148&gt;0.26,"-",IF(S148&lt;0.07,2,HLOOKUP(S148,Forinnstilling!$D$26:$R$27,2,TRUE)))</f>
        <v>-</v>
      </c>
      <c r="V148" s="187">
        <f>'Plan og Line - Effekt'!U38</f>
        <v>2705.0450000000001</v>
      </c>
      <c r="W148" s="181">
        <f>'Plan og Line - Effekt'!U38/(4185*($H$4-$H$5))*3600</f>
        <v>232.69204301075268</v>
      </c>
      <c r="X148" s="182">
        <f>W148/SQRT(Data!$G$1)/100</f>
        <v>0.73583684931184279</v>
      </c>
      <c r="Y148" s="181">
        <f>IF(X148&gt;0.75,8,IF(X148&lt;0.13,"-",HLOOKUP(X148,Forinnstilling!$D$23:$R$24,2,TRUE)))</f>
        <v>7.5</v>
      </c>
      <c r="Z148" s="181" t="str">
        <f>IF(X148&gt;0.26,"-",IF(X148&lt;0.07,2,HLOOKUP(X148,Forinnstilling!$D$26:$R$27,2,TRUE)))</f>
        <v>-</v>
      </c>
    </row>
    <row r="149" spans="1:26" x14ac:dyDescent="0.25">
      <c r="A149" s="175">
        <v>1005</v>
      </c>
      <c r="B149" s="176">
        <f>'Plan og Line - Effekt'!Q39</f>
        <v>750.7349999999999</v>
      </c>
      <c r="C149" s="177">
        <f>'Plan og Line - Effekt'!Q39/(4185*($H$4-$H$5))*3600</f>
        <v>64.579354838709676</v>
      </c>
      <c r="D149" s="178">
        <f>C149/SQRT(Data!$G$1)/100</f>
        <v>0.20421785111453833</v>
      </c>
      <c r="E149" s="177">
        <f>IF(D149&gt;0.75,8,IF(D149&lt;0.13,"-",HLOOKUP(D149,Forinnstilling!$D$23:$R$24,2,TRUE)))</f>
        <v>1.5</v>
      </c>
      <c r="F149" s="177">
        <f>IF(D149&gt;0.26,"-",IF(D149&lt;0.07,2,HLOOKUP(D149,Forinnstilling!$D$26:$R$27,2,TRUE)))</f>
        <v>7</v>
      </c>
      <c r="G149" s="179">
        <f>'Plan og Line - Effekt'!R39</f>
        <v>1271.3249999999998</v>
      </c>
      <c r="H149" s="177">
        <f>'Plan og Line - Effekt'!R39/(4185*($H$4-$H$5))*3600</f>
        <v>109.36129032258063</v>
      </c>
      <c r="I149" s="178">
        <f>H149/SQRT(Data!$G$1)/100</f>
        <v>0.34583076527428508</v>
      </c>
      <c r="J149" s="177">
        <f>IF(I149&gt;0.75,8,IF(I149&lt;0.13,"-",HLOOKUP(I149,Forinnstilling!$D$23:$R$24,2,TRUE)))</f>
        <v>3</v>
      </c>
      <c r="K149" s="177" t="str">
        <f>IF(I149&gt;0.26,"-",IF(I149&lt;0.07,2,HLOOKUP(I149,Forinnstilling!$D$26:$R$27,2,TRUE)))</f>
        <v>-</v>
      </c>
      <c r="L149" s="179">
        <f>'Plan og Line - Effekt'!S39</f>
        <v>1606.9949999999999</v>
      </c>
      <c r="M149" s="177">
        <f>'Plan og Line - Effekt'!S39/(4185*($H$4-$H$5))*3600</f>
        <v>138.23612903225808</v>
      </c>
      <c r="N149" s="178">
        <f>M149/SQRT(Data!$G$1)/100</f>
        <v>0.43714102266686328</v>
      </c>
      <c r="O149" s="177">
        <f>IF(N149&gt;0.75,8,IF(N149&lt;0.13,"-",HLOOKUP(N149,Forinnstilling!$D$23:$R$24,2,TRUE)))</f>
        <v>4.5</v>
      </c>
      <c r="P149" s="177" t="str">
        <f>IF(N149&gt;0.26,"-",IF(N149&lt;0.07,2,HLOOKUP(N149,Forinnstilling!$D$26:$R$27,2,TRUE)))</f>
        <v>-</v>
      </c>
      <c r="Q149" s="179">
        <f>'Plan og Line - Effekt'!T39</f>
        <v>2174.8199999999997</v>
      </c>
      <c r="R149" s="177">
        <f>'Plan og Line - Effekt'!T39/(4185*($H$4-$H$5))*3600</f>
        <v>187.0812903225806</v>
      </c>
      <c r="S149" s="178">
        <f>R149/SQRT(Data!$G$1)/100</f>
        <v>0.59160298502257147</v>
      </c>
      <c r="T149" s="177">
        <f>IF(S149&gt;0.75,8,IF(S149&lt;0.13,"-",HLOOKUP(S149,Forinnstilling!$D$23:$R$24,2,TRUE)))</f>
        <v>6</v>
      </c>
      <c r="U149" s="177" t="str">
        <f>IF(S149&gt;0.26,"-",IF(S149&lt;0.07,2,HLOOKUP(S149,Forinnstilling!$D$26:$R$27,2,TRUE)))</f>
        <v>-</v>
      </c>
      <c r="V149" s="186">
        <f>'Plan og Line - Effekt'!U39</f>
        <v>3003.9449999999997</v>
      </c>
      <c r="W149" s="177">
        <f>'Plan og Line - Effekt'!U39/(4185*($H$4-$H$5))*3600</f>
        <v>258.40387096774191</v>
      </c>
      <c r="X149" s="178">
        <f>W149/SQRT(Data!$G$1)/100</f>
        <v>0.81714478846232264</v>
      </c>
      <c r="Y149" s="177">
        <f>IF(X149&gt;0.75,8,IF(X149&lt;0.13,"-",HLOOKUP(X149,Forinnstilling!$D$23:$R$24,2,TRUE)))</f>
        <v>8</v>
      </c>
      <c r="Z149" s="177" t="str">
        <f>IF(X149&gt;0.26,"-",IF(X149&lt;0.07,2,HLOOKUP(X149,Forinnstilling!$D$26:$R$27,2,TRUE)))</f>
        <v>-</v>
      </c>
    </row>
    <row r="150" spans="1:26" x14ac:dyDescent="0.25">
      <c r="A150" s="175">
        <v>1105</v>
      </c>
      <c r="B150" s="180">
        <f>'Plan og Line - Effekt'!Q40</f>
        <v>825.43499999999983</v>
      </c>
      <c r="C150" s="181">
        <f>'Plan og Line - Effekt'!Q40/(4185*($H$4-$H$5))*3600</f>
        <v>71.005161290322562</v>
      </c>
      <c r="D150" s="182">
        <f>C150/SQRT(Data!$G$1)/100</f>
        <v>0.2245380353050396</v>
      </c>
      <c r="E150" s="181">
        <f>IF(D150&gt;0.75,8,IF(D150&lt;0.13,"-",HLOOKUP(D150,Forinnstilling!$D$23:$R$24,2,TRUE)))</f>
        <v>2</v>
      </c>
      <c r="F150" s="181">
        <f>IF(D150&gt;0.26,"-",IF(D150&lt;0.07,2,HLOOKUP(D150,Forinnstilling!$D$26:$R$27,2,TRUE)))</f>
        <v>7.5</v>
      </c>
      <c r="G150" s="183">
        <f>'Plan og Line - Effekt'!R40</f>
        <v>1397.8249999999998</v>
      </c>
      <c r="H150" s="181">
        <f>'Plan og Line - Effekt'!R40/(4185*($H$4-$H$5))*3600</f>
        <v>120.24301075268815</v>
      </c>
      <c r="I150" s="182">
        <f>H150/SQRT(Data!$G$1)/100</f>
        <v>0.38024178669461195</v>
      </c>
      <c r="J150" s="181">
        <f>IF(I150&gt;0.75,8,IF(I150&lt;0.13,"-",HLOOKUP(I150,Forinnstilling!$D$23:$R$24,2,TRUE)))</f>
        <v>4</v>
      </c>
      <c r="K150" s="181" t="str">
        <f>IF(I150&gt;0.26,"-",IF(I150&lt;0.07,2,HLOOKUP(I150,Forinnstilling!$D$26:$R$27,2,TRUE)))</f>
        <v>-</v>
      </c>
      <c r="L150" s="183">
        <f>'Plan og Line - Effekt'!S40</f>
        <v>1766.895</v>
      </c>
      <c r="M150" s="181">
        <f>'Plan og Line - Effekt'!S40/(4185*($H$4-$H$5))*3600</f>
        <v>151.99096774193546</v>
      </c>
      <c r="N150" s="182">
        <f>M150/SQRT(Data!$G$1)/100</f>
        <v>0.48063764183769531</v>
      </c>
      <c r="O150" s="181">
        <f>IF(N150&gt;0.75,8,IF(N150&lt;0.13,"-",HLOOKUP(N150,Forinnstilling!$D$23:$R$24,2,TRUE)))</f>
        <v>5</v>
      </c>
      <c r="P150" s="181" t="str">
        <f>IF(N150&gt;0.26,"-",IF(N150&lt;0.07,2,HLOOKUP(N150,Forinnstilling!$D$26:$R$27,2,TRUE)))</f>
        <v>-</v>
      </c>
      <c r="Q150" s="183">
        <f>'Plan og Line - Effekt'!T40</f>
        <v>2391.2199999999998</v>
      </c>
      <c r="R150" s="181">
        <f>'Plan og Line - Effekt'!T40/(4185*($H$4-$H$5))*3600</f>
        <v>205.6963440860215</v>
      </c>
      <c r="S150" s="182">
        <f>R150/SQRT(Data!$G$1)/100</f>
        <v>0.6504689536815339</v>
      </c>
      <c r="T150" s="181">
        <f>IF(S150&gt;0.75,8,IF(S150&lt;0.13,"-",HLOOKUP(S150,Forinnstilling!$D$23:$R$24,2,TRUE)))</f>
        <v>6.5</v>
      </c>
      <c r="U150" s="181" t="str">
        <f>IF(S150&gt;0.26,"-",IF(S150&lt;0.07,2,HLOOKUP(S150,Forinnstilling!$D$26:$R$27,2,TRUE)))</f>
        <v>-</v>
      </c>
      <c r="V150" s="187">
        <f>'Plan og Line - Effekt'!U40</f>
        <v>3302.8449999999998</v>
      </c>
      <c r="W150" s="181">
        <f>'Plan og Line - Effekt'!U40/(4185*($H$4-$H$5))*3600</f>
        <v>284.11569892473119</v>
      </c>
      <c r="X150" s="182">
        <f>W150/SQRT(Data!$G$1)/100</f>
        <v>0.89845272761280259</v>
      </c>
      <c r="Y150" s="181">
        <f>IF(X150&gt;0.75,8,IF(X150&lt;0.13,"-",HLOOKUP(X150,Forinnstilling!$D$23:$R$24,2,TRUE)))</f>
        <v>8</v>
      </c>
      <c r="Z150" s="181" t="str">
        <f>IF(X150&gt;0.26,"-",IF(X150&lt;0.07,2,HLOOKUP(X150,Forinnstilling!$D$26:$R$27,2,TRUE)))</f>
        <v>-</v>
      </c>
    </row>
    <row r="151" spans="1:26" x14ac:dyDescent="0.25">
      <c r="A151" s="175">
        <v>1205</v>
      </c>
      <c r="B151" s="176">
        <f>'Plan og Line - Effekt'!Q41</f>
        <v>900.13499999999988</v>
      </c>
      <c r="C151" s="177">
        <f>'Plan og Line - Effekt'!Q41/(4185*($H$4-$H$5))*3600</f>
        <v>77.430967741935476</v>
      </c>
      <c r="D151" s="178">
        <f>C151/SQRT(Data!$G$1)/100</f>
        <v>0.24485821949554099</v>
      </c>
      <c r="E151" s="177">
        <f>IF(D151&gt;0.75,8,IF(D151&lt;0.13,"-",HLOOKUP(D151,Forinnstilling!$D$23:$R$24,2,TRUE)))</f>
        <v>2</v>
      </c>
      <c r="F151" s="177">
        <f>IF(D151&gt;0.26,"-",IF(D151&lt;0.07,2,HLOOKUP(D151,Forinnstilling!$D$26:$R$27,2,TRUE)))</f>
        <v>7.5</v>
      </c>
      <c r="G151" s="179">
        <f>'Plan og Line - Effekt'!R41</f>
        <v>1524.3249999999998</v>
      </c>
      <c r="H151" s="177">
        <f>'Plan og Line - Effekt'!R41/(4185*($H$4-$H$5))*3600</f>
        <v>131.1247311827957</v>
      </c>
      <c r="I151" s="178">
        <f>H151/SQRT(Data!$G$1)/100</f>
        <v>0.41465280811493893</v>
      </c>
      <c r="J151" s="177">
        <f>IF(I151&gt;0.75,8,IF(I151&lt;0.13,"-",HLOOKUP(I151,Forinnstilling!$D$23:$R$24,2,TRUE)))</f>
        <v>4</v>
      </c>
      <c r="K151" s="177" t="str">
        <f>IF(I151&gt;0.26,"-",IF(I151&lt;0.07,2,HLOOKUP(I151,Forinnstilling!$D$26:$R$27,2,TRUE)))</f>
        <v>-</v>
      </c>
      <c r="L151" s="179">
        <f>'Plan og Line - Effekt'!S41</f>
        <v>1926.7950000000001</v>
      </c>
      <c r="M151" s="177">
        <f>'Plan og Line - Effekt'!S41/(4185*($H$4-$H$5))*3600</f>
        <v>165.74580645161291</v>
      </c>
      <c r="N151" s="178">
        <f>M151/SQRT(Data!$G$1)/100</f>
        <v>0.52413426100852756</v>
      </c>
      <c r="O151" s="177">
        <f>IF(N151&gt;0.75,8,IF(N151&lt;0.13,"-",HLOOKUP(N151,Forinnstilling!$D$23:$R$24,2,TRUE)))</f>
        <v>5.5</v>
      </c>
      <c r="P151" s="177" t="str">
        <f>IF(N151&gt;0.26,"-",IF(N151&lt;0.07,2,HLOOKUP(N151,Forinnstilling!$D$26:$R$27,2,TRUE)))</f>
        <v>-</v>
      </c>
      <c r="Q151" s="179">
        <f>'Plan og Line - Effekt'!T41</f>
        <v>2607.6199999999994</v>
      </c>
      <c r="R151" s="177">
        <f>'Plan og Line - Effekt'!T41/(4185*($H$4-$H$5))*3600</f>
        <v>224.31139784946231</v>
      </c>
      <c r="S151" s="178">
        <f>R151/SQRT(Data!$G$1)/100</f>
        <v>0.70933492234049611</v>
      </c>
      <c r="T151" s="177">
        <f>IF(S151&gt;0.75,8,IF(S151&lt;0.13,"-",HLOOKUP(S151,Forinnstilling!$D$23:$R$24,2,TRUE)))</f>
        <v>7</v>
      </c>
      <c r="U151" s="177" t="str">
        <f>IF(S151&gt;0.26,"-",IF(S151&lt;0.07,2,HLOOKUP(S151,Forinnstilling!$D$26:$R$27,2,TRUE)))</f>
        <v>-</v>
      </c>
      <c r="V151" s="186">
        <f>'Plan og Line - Effekt'!U41</f>
        <v>3601.7449999999999</v>
      </c>
      <c r="W151" s="177">
        <f>'Plan og Line - Effekt'!U41/(4185*($H$4-$H$5))*3600</f>
        <v>309.82752688172042</v>
      </c>
      <c r="X151" s="178">
        <f>W151/SQRT(Data!$G$1)/100</f>
        <v>0.97976066676328244</v>
      </c>
      <c r="Y151" s="177">
        <f>IF(X151&gt;0.75,8,IF(X151&lt;0.13,"-",HLOOKUP(X151,Forinnstilling!$D$23:$R$24,2,TRUE)))</f>
        <v>8</v>
      </c>
      <c r="Z151" s="177" t="str">
        <f>IF(X151&gt;0.26,"-",IF(X151&lt;0.07,2,HLOOKUP(X151,Forinnstilling!$D$26:$R$27,2,TRUE)))</f>
        <v>-</v>
      </c>
    </row>
    <row r="152" spans="1:26" x14ac:dyDescent="0.25">
      <c r="A152" s="175">
        <v>1305</v>
      </c>
      <c r="B152" s="180">
        <f>'Plan og Line - Effekt'!Q42</f>
        <v>974.83499999999981</v>
      </c>
      <c r="C152" s="181">
        <f>'Plan og Line - Effekt'!Q42/(4185*($H$4-$H$5))*3600</f>
        <v>83.856774193548361</v>
      </c>
      <c r="D152" s="182">
        <f>C152/SQRT(Data!$G$1)/100</f>
        <v>0.26517840368604223</v>
      </c>
      <c r="E152" s="181">
        <f>IF(D152&gt;0.75,8,IF(D152&lt;0.13,"-",HLOOKUP(D152,Forinnstilling!$D$23:$R$24,2,TRUE)))</f>
        <v>2</v>
      </c>
      <c r="F152" s="181" t="str">
        <f>IF(D152&gt;0.26,"-",IF(D152&lt;0.07,2,HLOOKUP(D152,Forinnstilling!$D$26:$R$27,2,TRUE)))</f>
        <v>-</v>
      </c>
      <c r="G152" s="183">
        <f>'Plan og Line - Effekt'!R42</f>
        <v>1650.8249999999998</v>
      </c>
      <c r="H152" s="181">
        <f>'Plan og Line - Effekt'!R42/(4185*($H$4-$H$5))*3600</f>
        <v>142.00645161290319</v>
      </c>
      <c r="I152" s="182">
        <f>H152/SQRT(Data!$G$1)/100</f>
        <v>0.44906382953526569</v>
      </c>
      <c r="J152" s="181">
        <f>IF(I152&gt;0.75,8,IF(I152&lt;0.13,"-",HLOOKUP(I152,Forinnstilling!$D$23:$R$24,2,TRUE)))</f>
        <v>4.5</v>
      </c>
      <c r="K152" s="181" t="str">
        <f>IF(I152&gt;0.26,"-",IF(I152&lt;0.07,2,HLOOKUP(I152,Forinnstilling!$D$26:$R$27,2,TRUE)))</f>
        <v>-</v>
      </c>
      <c r="L152" s="183">
        <f>'Plan og Line - Effekt'!S42</f>
        <v>2086.6950000000002</v>
      </c>
      <c r="M152" s="181">
        <f>'Plan og Line - Effekt'!S42/(4185*($H$4-$H$5))*3600</f>
        <v>179.50064516129035</v>
      </c>
      <c r="N152" s="182">
        <f>M152/SQRT(Data!$G$1)/100</f>
        <v>0.5676308801793597</v>
      </c>
      <c r="O152" s="181">
        <f>IF(N152&gt;0.75,8,IF(N152&lt;0.13,"-",HLOOKUP(N152,Forinnstilling!$D$23:$R$24,2,TRUE)))</f>
        <v>5.5</v>
      </c>
      <c r="P152" s="181" t="str">
        <f>IF(N152&gt;0.26,"-",IF(N152&lt;0.07,2,HLOOKUP(N152,Forinnstilling!$D$26:$R$27,2,TRUE)))</f>
        <v>-</v>
      </c>
      <c r="Q152" s="183">
        <f>'Plan og Line - Effekt'!T42</f>
        <v>2824.0199999999995</v>
      </c>
      <c r="R152" s="181">
        <f>'Plan og Line - Effekt'!T42/(4185*($H$4-$H$5))*3600</f>
        <v>242.92645161290321</v>
      </c>
      <c r="S152" s="182">
        <f>R152/SQRT(Data!$G$1)/100</f>
        <v>0.76820089099945843</v>
      </c>
      <c r="T152" s="181">
        <f>IF(S152&gt;0.75,8,IF(S152&lt;0.13,"-",HLOOKUP(S152,Forinnstilling!$D$23:$R$24,2,TRUE)))</f>
        <v>8</v>
      </c>
      <c r="U152" s="181" t="str">
        <f>IF(S152&gt;0.26,"-",IF(S152&lt;0.07,2,HLOOKUP(S152,Forinnstilling!$D$26:$R$27,2,TRUE)))</f>
        <v>-</v>
      </c>
      <c r="V152" s="187">
        <f>'Plan og Line - Effekt'!U42</f>
        <v>3900.645</v>
      </c>
      <c r="W152" s="181">
        <f>'Plan og Line - Effekt'!U42/(4185*($H$4-$H$5))*3600</f>
        <v>335.53935483870964</v>
      </c>
      <c r="X152" s="182">
        <f>W152/SQRT(Data!$G$1)/100</f>
        <v>1.0610686059137622</v>
      </c>
      <c r="Y152" s="181">
        <f>IF(X152&gt;0.75,8,IF(X152&lt;0.13,"-",HLOOKUP(X152,Forinnstilling!$D$23:$R$24,2,TRUE)))</f>
        <v>8</v>
      </c>
      <c r="Z152" s="181" t="str">
        <f>IF(X152&gt;0.26,"-",IF(X152&lt;0.07,2,HLOOKUP(X152,Forinnstilling!$D$26:$R$27,2,TRUE)))</f>
        <v>-</v>
      </c>
    </row>
    <row r="153" spans="1:26" x14ac:dyDescent="0.25">
      <c r="A153" s="175">
        <v>1405</v>
      </c>
      <c r="B153" s="176">
        <f>'Plan og Line - Effekt'!Q43</f>
        <v>1049.5349999999999</v>
      </c>
      <c r="C153" s="177">
        <f>'Plan og Line - Effekt'!Q43/(4185*($H$4-$H$5))*3600</f>
        <v>90.282580645161275</v>
      </c>
      <c r="D153" s="178">
        <f>C153/SQRT(Data!$G$1)/100</f>
        <v>0.28549858787654359</v>
      </c>
      <c r="E153" s="177">
        <f>IF(D153&gt;0.75,8,IF(D153&lt;0.13,"-",HLOOKUP(D153,Forinnstilling!$D$23:$R$24,2,TRUE)))</f>
        <v>2.5</v>
      </c>
      <c r="F153" s="177" t="str">
        <f>IF(D153&gt;0.26,"-",IF(D153&lt;0.07,2,HLOOKUP(D153,Forinnstilling!$D$26:$R$27,2,TRUE)))</f>
        <v>-</v>
      </c>
      <c r="G153" s="179">
        <f>'Plan og Line - Effekt'!R43</f>
        <v>1777.3249999999998</v>
      </c>
      <c r="H153" s="177">
        <f>'Plan og Line - Effekt'!R43/(4185*($H$4-$H$5))*3600</f>
        <v>152.88817204301074</v>
      </c>
      <c r="I153" s="178">
        <f>H153/SQRT(Data!$G$1)/100</f>
        <v>0.48347485095559256</v>
      </c>
      <c r="J153" s="177">
        <f>IF(I153&gt;0.75,8,IF(I153&lt;0.13,"-",HLOOKUP(I153,Forinnstilling!$D$23:$R$24,2,TRUE)))</f>
        <v>5</v>
      </c>
      <c r="K153" s="177" t="str">
        <f>IF(I153&gt;0.26,"-",IF(I153&lt;0.07,2,HLOOKUP(I153,Forinnstilling!$D$26:$R$27,2,TRUE)))</f>
        <v>-</v>
      </c>
      <c r="L153" s="179">
        <f>'Plan og Line - Effekt'!S43</f>
        <v>2246.5949999999998</v>
      </c>
      <c r="M153" s="177">
        <f>'Plan og Line - Effekt'!S43/(4185*($H$4-$H$5))*3600</f>
        <v>193.25548387096774</v>
      </c>
      <c r="N153" s="178">
        <f>M153/SQRT(Data!$G$1)/100</f>
        <v>0.61112749935019184</v>
      </c>
      <c r="O153" s="177">
        <f>IF(N153&gt;0.75,8,IF(N153&lt;0.13,"-",HLOOKUP(N153,Forinnstilling!$D$23:$R$24,2,TRUE)))</f>
        <v>6</v>
      </c>
      <c r="P153" s="177" t="str">
        <f>IF(N153&gt;0.26,"-",IF(N153&lt;0.07,2,HLOOKUP(N153,Forinnstilling!$D$26:$R$27,2,TRUE)))</f>
        <v>-</v>
      </c>
      <c r="Q153" s="179">
        <f>'Plan og Line - Effekt'!T43</f>
        <v>3040.4199999999996</v>
      </c>
      <c r="R153" s="177">
        <f>'Plan og Line - Effekt'!T43/(4185*($H$4-$H$5))*3600</f>
        <v>261.54150537634405</v>
      </c>
      <c r="S153" s="178">
        <f>R153/SQRT(Data!$G$1)/100</f>
        <v>0.82706685965842086</v>
      </c>
      <c r="T153" s="177">
        <f>IF(S153&gt;0.75,8,IF(S153&lt;0.13,"-",HLOOKUP(S153,Forinnstilling!$D$23:$R$24,2,TRUE)))</f>
        <v>8</v>
      </c>
      <c r="U153" s="177" t="str">
        <f>IF(S153&gt;0.26,"-",IF(S153&lt;0.07,2,HLOOKUP(S153,Forinnstilling!$D$26:$R$27,2,TRUE)))</f>
        <v>-</v>
      </c>
      <c r="V153" s="186">
        <f>'Plan og Line - Effekt'!U43</f>
        <v>4199.5450000000001</v>
      </c>
      <c r="W153" s="177">
        <f>'Plan og Line - Effekt'!U43/(4185*($H$4-$H$5))*3600</f>
        <v>361.25118279569892</v>
      </c>
      <c r="X153" s="178">
        <f>W153/SQRT(Data!$G$1)/100</f>
        <v>1.1423765450642422</v>
      </c>
      <c r="Y153" s="177">
        <f>IF(X153&gt;0.75,8,IF(X153&lt;0.13,"-",HLOOKUP(X153,Forinnstilling!$D$23:$R$24,2,TRUE)))</f>
        <v>8</v>
      </c>
      <c r="Z153" s="177" t="str">
        <f>IF(X153&gt;0.26,"-",IF(X153&lt;0.07,2,HLOOKUP(X153,Forinnstilling!$D$26:$R$27,2,TRUE)))</f>
        <v>-</v>
      </c>
    </row>
    <row r="154" spans="1:26" x14ac:dyDescent="0.25">
      <c r="A154" s="175">
        <v>1605</v>
      </c>
      <c r="B154" s="180">
        <f>'Plan og Line - Effekt'!Q44</f>
        <v>1198.9349999999997</v>
      </c>
      <c r="C154" s="181">
        <f>'Plan og Line - Effekt'!Q44/(4185*($H$4-$H$5))*3600</f>
        <v>103.13419354838707</v>
      </c>
      <c r="D154" s="182">
        <f>C154/SQRT(Data!$G$1)/100</f>
        <v>0.32613895625754624</v>
      </c>
      <c r="E154" s="181">
        <f>IF(D154&gt;0.75,8,IF(D154&lt;0.13,"-",HLOOKUP(D154,Forinnstilling!$D$23:$R$24,2,TRUE)))</f>
        <v>3</v>
      </c>
      <c r="F154" s="181" t="str">
        <f>IF(D154&gt;0.26,"-",IF(D154&lt;0.07,2,HLOOKUP(D154,Forinnstilling!$D$26:$R$27,2,TRUE)))</f>
        <v>-</v>
      </c>
      <c r="G154" s="183">
        <f>'Plan og Line - Effekt'!R44</f>
        <v>2030.3249999999998</v>
      </c>
      <c r="H154" s="181">
        <f>'Plan og Line - Effekt'!R44/(4185*($H$4-$H$5))*3600</f>
        <v>174.65161290322578</v>
      </c>
      <c r="I154" s="182">
        <f>H154/SQRT(Data!$G$1)/100</f>
        <v>0.55229689379624636</v>
      </c>
      <c r="J154" s="181">
        <f>IF(I154&gt;0.75,8,IF(I154&lt;0.13,"-",HLOOKUP(I154,Forinnstilling!$D$23:$R$24,2,TRUE)))</f>
        <v>5.5</v>
      </c>
      <c r="K154" s="181" t="str">
        <f>IF(I154&gt;0.26,"-",IF(I154&lt;0.07,2,HLOOKUP(I154,Forinnstilling!$D$26:$R$27,2,TRUE)))</f>
        <v>-</v>
      </c>
      <c r="L154" s="183">
        <f>'Plan og Line - Effekt'!S44</f>
        <v>2566.395</v>
      </c>
      <c r="M154" s="181">
        <f>'Plan og Line - Effekt'!S44/(4185*($H$4-$H$5))*3600</f>
        <v>220.7651612903226</v>
      </c>
      <c r="N154" s="182">
        <f>M154/SQRT(Data!$G$1)/100</f>
        <v>0.69812073769185612</v>
      </c>
      <c r="O154" s="181">
        <f>IF(N154&gt;0.75,8,IF(N154&lt;0.13,"-",HLOOKUP(N154,Forinnstilling!$D$23:$R$24,2,TRUE)))</f>
        <v>7</v>
      </c>
      <c r="P154" s="181" t="str">
        <f>IF(N154&gt;0.26,"-",IF(N154&lt;0.07,2,HLOOKUP(N154,Forinnstilling!$D$26:$R$27,2,TRUE)))</f>
        <v>-</v>
      </c>
      <c r="Q154" s="183">
        <f>'Plan og Line - Effekt'!T44</f>
        <v>3473.2199999999993</v>
      </c>
      <c r="R154" s="181">
        <f>'Plan og Line - Effekt'!T44/(4185*($H$4-$H$5))*3600</f>
        <v>298.77161290322573</v>
      </c>
      <c r="S154" s="182">
        <f>R154/SQRT(Data!$G$1)/100</f>
        <v>0.94479879697634539</v>
      </c>
      <c r="T154" s="181">
        <f>IF(S154&gt;0.75,8,IF(S154&lt;0.13,"-",HLOOKUP(S154,Forinnstilling!$D$23:$R$24,2,TRUE)))</f>
        <v>8</v>
      </c>
      <c r="U154" s="181" t="str">
        <f>IF(S154&gt;0.26,"-",IF(S154&lt;0.07,2,HLOOKUP(S154,Forinnstilling!$D$26:$R$27,2,TRUE)))</f>
        <v>-</v>
      </c>
      <c r="V154" s="187">
        <f>'Plan og Line - Effekt'!U44</f>
        <v>4797.3450000000003</v>
      </c>
      <c r="W154" s="181">
        <f>'Plan og Line - Effekt'!U44/(4185*($H$4-$H$5))*3600</f>
        <v>412.67483870967743</v>
      </c>
      <c r="X154" s="182">
        <f>W154/SQRT(Data!$G$1)/100</f>
        <v>1.3049924233652022</v>
      </c>
      <c r="Y154" s="181">
        <f>IF(X154&gt;0.75,8,IF(X154&lt;0.13,"-",HLOOKUP(X154,Forinnstilling!$D$23:$R$24,2,TRUE)))</f>
        <v>8</v>
      </c>
      <c r="Z154" s="181" t="str">
        <f>IF(X154&gt;0.26,"-",IF(X154&lt;0.07,2,HLOOKUP(X154,Forinnstilling!$D$26:$R$27,2,TRUE)))</f>
        <v>-</v>
      </c>
    </row>
    <row r="155" spans="1:26" x14ac:dyDescent="0.25">
      <c r="A155" s="175">
        <v>1805</v>
      </c>
      <c r="B155" s="176">
        <f>'Plan og Line - Effekt'!Q45</f>
        <v>1348.3349999999998</v>
      </c>
      <c r="C155" s="177">
        <f>'Plan og Line - Effekt'!Q45/(4185*($H$4-$H$5))*3600</f>
        <v>115.98580645161289</v>
      </c>
      <c r="D155" s="178">
        <f>C155/SQRT(Data!$G$1)/100</f>
        <v>0.3667793246385489</v>
      </c>
      <c r="E155" s="177">
        <f>IF(D155&gt;0.75,8,IF(D155&lt;0.13,"-",HLOOKUP(D155,Forinnstilling!$D$23:$R$24,2,TRUE)))</f>
        <v>3.5</v>
      </c>
      <c r="F155" s="177" t="str">
        <f>IF(D155&gt;0.26,"-",IF(D155&lt;0.07,2,HLOOKUP(D155,Forinnstilling!$D$26:$R$27,2,TRUE)))</f>
        <v>-</v>
      </c>
      <c r="G155" s="179">
        <f>'Plan og Line - Effekt'!R45</f>
        <v>2283.3249999999998</v>
      </c>
      <c r="H155" s="177">
        <f>'Plan og Line - Effekt'!R45/(4185*($H$4-$H$5))*3600</f>
        <v>196.41505376344082</v>
      </c>
      <c r="I155" s="178">
        <f>H155/SQRT(Data!$G$1)/100</f>
        <v>0.6211189366369001</v>
      </c>
      <c r="J155" s="177">
        <f>IF(I155&gt;0.75,8,IF(I155&lt;0.13,"-",HLOOKUP(I155,Forinnstilling!$D$23:$R$24,2,TRUE)))</f>
        <v>6.5</v>
      </c>
      <c r="K155" s="177" t="str">
        <f>IF(I155&gt;0.26,"-",IF(I155&lt;0.07,2,HLOOKUP(I155,Forinnstilling!$D$26:$R$27,2,TRUE)))</f>
        <v>-</v>
      </c>
      <c r="L155" s="179">
        <f>'Plan og Line - Effekt'!S45</f>
        <v>2886.1950000000002</v>
      </c>
      <c r="M155" s="177">
        <f>'Plan og Line - Effekt'!S45/(4185*($H$4-$H$5))*3600</f>
        <v>248.27483870967745</v>
      </c>
      <c r="N155" s="178">
        <f>M155/SQRT(Data!$G$1)/100</f>
        <v>0.78511397603352051</v>
      </c>
      <c r="O155" s="177">
        <f>IF(N155&gt;0.75,8,IF(N155&lt;0.13,"-",HLOOKUP(N155,Forinnstilling!$D$23:$R$24,2,TRUE)))</f>
        <v>8</v>
      </c>
      <c r="P155" s="177" t="str">
        <f>IF(N155&gt;0.26,"-",IF(N155&lt;0.07,2,HLOOKUP(N155,Forinnstilling!$D$26:$R$27,2,TRUE)))</f>
        <v>-</v>
      </c>
      <c r="Q155" s="179">
        <f>'Plan og Line - Effekt'!T45</f>
        <v>3906.0199999999995</v>
      </c>
      <c r="R155" s="177">
        <f>'Plan og Line - Effekt'!T45/(4185*($H$4-$H$5))*3600</f>
        <v>336.00172043010747</v>
      </c>
      <c r="S155" s="178">
        <f>R155/SQRT(Data!$G$1)/100</f>
        <v>1.0625307342942703</v>
      </c>
      <c r="T155" s="177">
        <f>IF(S155&gt;0.75,8,IF(S155&lt;0.13,"-",HLOOKUP(S155,Forinnstilling!$D$23:$R$24,2,TRUE)))</f>
        <v>8</v>
      </c>
      <c r="U155" s="177" t="str">
        <f>IF(S155&gt;0.26,"-",IF(S155&lt;0.07,2,HLOOKUP(S155,Forinnstilling!$D$26:$R$27,2,TRUE)))</f>
        <v>-</v>
      </c>
      <c r="V155" s="186">
        <f>'Plan og Line - Effekt'!U45</f>
        <v>5395.1449999999995</v>
      </c>
      <c r="W155" s="177">
        <f>'Plan og Line - Effekt'!U45/(4185*($H$4-$H$5))*3600</f>
        <v>464.09849462365588</v>
      </c>
      <c r="X155" s="178">
        <f>W155/SQRT(Data!$G$1)/100</f>
        <v>1.4676083016661616</v>
      </c>
      <c r="Y155" s="177">
        <f>IF(X155&gt;0.75,8,IF(X155&lt;0.13,"-",HLOOKUP(X155,Forinnstilling!$D$23:$R$24,2,TRUE)))</f>
        <v>8</v>
      </c>
      <c r="Z155" s="177" t="str">
        <f>IF(X155&gt;0.26,"-",IF(X155&lt;0.07,2,HLOOKUP(X155,Forinnstilling!$D$26:$R$27,2,TRUE)))</f>
        <v>-</v>
      </c>
    </row>
    <row r="156" spans="1:26" x14ac:dyDescent="0.25">
      <c r="A156" s="175">
        <v>2005</v>
      </c>
      <c r="B156" s="180">
        <f>'Plan og Line - Effekt'!Q46</f>
        <v>1497.7349999999997</v>
      </c>
      <c r="C156" s="181">
        <f>'Plan og Line - Effekt'!Q46/(4185*($H$4-$H$5))*3600</f>
        <v>128.83741935483869</v>
      </c>
      <c r="D156" s="182">
        <f>C156/SQRT(Data!$G$1)/100</f>
        <v>0.4074196930195515</v>
      </c>
      <c r="E156" s="181">
        <f>IF(D156&gt;0.75,8,IF(D156&lt;0.13,"-",HLOOKUP(D156,Forinnstilling!$D$23:$R$24,2,TRUE)))</f>
        <v>4</v>
      </c>
      <c r="F156" s="181" t="str">
        <f>IF(D156&gt;0.26,"-",IF(D156&lt;0.07,2,HLOOKUP(D156,Forinnstilling!$D$26:$R$27,2,TRUE)))</f>
        <v>-</v>
      </c>
      <c r="G156" s="183">
        <f>'Plan og Line - Effekt'!R46</f>
        <v>2536.3249999999998</v>
      </c>
      <c r="H156" s="181">
        <f>'Plan og Line - Effekt'!R46/(4185*($H$4-$H$5))*3600</f>
        <v>218.17849462365589</v>
      </c>
      <c r="I156" s="182">
        <f>H156/SQRT(Data!$G$1)/100</f>
        <v>0.68994097947755373</v>
      </c>
      <c r="J156" s="181">
        <f>IF(I156&gt;0.75,8,IF(I156&lt;0.13,"-",HLOOKUP(I156,Forinnstilling!$D$23:$R$24,2,TRUE)))</f>
        <v>7</v>
      </c>
      <c r="K156" s="181" t="str">
        <f>IF(I156&gt;0.26,"-",IF(I156&lt;0.07,2,HLOOKUP(I156,Forinnstilling!$D$26:$R$27,2,TRUE)))</f>
        <v>-</v>
      </c>
      <c r="L156" s="183">
        <f>'Plan og Line - Effekt'!S46</f>
        <v>3205.9949999999999</v>
      </c>
      <c r="M156" s="181">
        <f>'Plan og Line - Effekt'!S46/(4185*($H$4-$H$5))*3600</f>
        <v>275.78451612903223</v>
      </c>
      <c r="N156" s="182">
        <f>M156/SQRT(Data!$G$1)/100</f>
        <v>0.87210721437518457</v>
      </c>
      <c r="O156" s="181">
        <f>IF(N156&gt;0.75,8,IF(N156&lt;0.13,"-",HLOOKUP(N156,Forinnstilling!$D$23:$R$24,2,TRUE)))</f>
        <v>8</v>
      </c>
      <c r="P156" s="181" t="str">
        <f>IF(N156&gt;0.26,"-",IF(N156&lt;0.07,2,HLOOKUP(N156,Forinnstilling!$D$26:$R$27,2,TRUE)))</f>
        <v>-</v>
      </c>
      <c r="Q156" s="183">
        <f>'Plan og Line - Effekt'!T46</f>
        <v>4338.82</v>
      </c>
      <c r="R156" s="181">
        <f>'Plan og Line - Effekt'!T46/(4185*($H$4-$H$5))*3600</f>
        <v>373.23182795698926</v>
      </c>
      <c r="S156" s="182">
        <f>R156/SQRT(Data!$G$1)/100</f>
        <v>1.1802626716121951</v>
      </c>
      <c r="T156" s="181">
        <f>IF(S156&gt;0.75,8,IF(S156&lt;0.13,"-",HLOOKUP(S156,Forinnstilling!$D$23:$R$24,2,TRUE)))</f>
        <v>8</v>
      </c>
      <c r="U156" s="181" t="str">
        <f>IF(S156&gt;0.26,"-",IF(S156&lt;0.07,2,HLOOKUP(S156,Forinnstilling!$D$26:$R$27,2,TRUE)))</f>
        <v>-</v>
      </c>
      <c r="V156" s="187">
        <f>'Plan og Line - Effekt'!U46</f>
        <v>5992.9449999999997</v>
      </c>
      <c r="W156" s="181">
        <f>'Plan og Line - Effekt'!U46/(4185*($H$4-$H$5))*3600</f>
        <v>515.52215053763439</v>
      </c>
      <c r="X156" s="182">
        <f>W156/SQRT(Data!$G$1)/100</f>
        <v>1.6302241799671213</v>
      </c>
      <c r="Y156" s="181">
        <f>IF(X156&gt;0.75,8,IF(X156&lt;0.13,"-",HLOOKUP(X156,Forinnstilling!$D$23:$R$24,2,TRUE)))</f>
        <v>8</v>
      </c>
      <c r="Z156" s="181" t="str">
        <f>IF(X156&gt;0.26,"-",IF(X156&lt;0.07,2,HLOOKUP(X156,Forinnstilling!$D$26:$R$27,2,TRUE)))</f>
        <v>-</v>
      </c>
    </row>
    <row r="157" spans="1:26" x14ac:dyDescent="0.25">
      <c r="A157" s="175">
        <v>2305</v>
      </c>
      <c r="B157" s="176">
        <f>'Plan og Line - Effekt'!Q47</f>
        <v>1721.8349999999998</v>
      </c>
      <c r="C157" s="177">
        <f>'Plan og Line - Effekt'!Q47/(4185*($H$4-$H$5))*3600</f>
        <v>148.1148387096774</v>
      </c>
      <c r="D157" s="178">
        <f>C157/SQRT(Data!$G$1)/100</f>
        <v>0.46838024559105551</v>
      </c>
      <c r="E157" s="177">
        <f>IF(D157&gt;0.75,8,IF(D157&lt;0.13,"-",HLOOKUP(D157,Forinnstilling!$D$23:$R$24,2,TRUE)))</f>
        <v>4.5</v>
      </c>
      <c r="F157" s="177" t="str">
        <f>IF(D157&gt;0.26,"-",IF(D157&lt;0.07,2,HLOOKUP(D157,Forinnstilling!$D$26:$R$27,2,TRUE)))</f>
        <v>-</v>
      </c>
      <c r="G157" s="179">
        <f>'Plan og Line - Effekt'!R47</f>
        <v>2915.8249999999998</v>
      </c>
      <c r="H157" s="177">
        <f>'Plan og Line - Effekt'!R47/(4185*($H$4-$H$5))*3600</f>
        <v>250.82365591397848</v>
      </c>
      <c r="I157" s="178">
        <f>H157/SQRT(Data!$G$1)/100</f>
        <v>0.79317404373853451</v>
      </c>
      <c r="J157" s="177">
        <f>IF(I157&gt;0.75,8,IF(I157&lt;0.13,"-",HLOOKUP(I157,Forinnstilling!$D$23:$R$24,2,TRUE)))</f>
        <v>8</v>
      </c>
      <c r="K157" s="177" t="str">
        <f>IF(I157&gt;0.26,"-",IF(I157&lt;0.07,2,HLOOKUP(I157,Forinnstilling!$D$26:$R$27,2,TRUE)))</f>
        <v>-</v>
      </c>
      <c r="L157" s="179">
        <f>'Plan og Line - Effekt'!S47</f>
        <v>3685.6950000000002</v>
      </c>
      <c r="M157" s="177">
        <f>'Plan og Line - Effekt'!S47/(4185*($H$4-$H$5))*3600</f>
        <v>317.04903225806453</v>
      </c>
      <c r="N157" s="178">
        <f>M157/SQRT(Data!$G$1)/100</f>
        <v>1.0025970718876813</v>
      </c>
      <c r="O157" s="177">
        <f>IF(N157&gt;0.75,8,IF(N157&lt;0.13,"-",HLOOKUP(N157,Forinnstilling!$D$23:$R$24,2,TRUE)))</f>
        <v>8</v>
      </c>
      <c r="P157" s="177" t="str">
        <f>IF(N157&gt;0.26,"-",IF(N157&lt;0.07,2,HLOOKUP(N157,Forinnstilling!$D$26:$R$27,2,TRUE)))</f>
        <v>-</v>
      </c>
      <c r="Q157" s="179">
        <f>'Plan og Line - Effekt'!T47</f>
        <v>4988.0199999999995</v>
      </c>
      <c r="R157" s="177">
        <f>'Plan og Line - Effekt'!T47/(4185*($H$4-$H$5))*3600</f>
        <v>429.07698924731176</v>
      </c>
      <c r="S157" s="178">
        <f>R157/SQRT(Data!$G$1)/100</f>
        <v>1.3568605775890819</v>
      </c>
      <c r="T157" s="177">
        <f>IF(S157&gt;0.75,8,IF(S157&lt;0.13,"-",HLOOKUP(S157,Forinnstilling!$D$23:$R$24,2,TRUE)))</f>
        <v>8</v>
      </c>
      <c r="U157" s="177" t="str">
        <f>IF(S157&gt;0.26,"-",IF(S157&lt;0.07,2,HLOOKUP(S157,Forinnstilling!$D$26:$R$27,2,TRUE)))</f>
        <v>-</v>
      </c>
      <c r="V157" s="186">
        <f>'Plan og Line - Effekt'!U47</f>
        <v>6889.6449999999995</v>
      </c>
      <c r="W157" s="177">
        <f>'Plan og Line - Effekt'!U47/(4185*($H$4-$H$5))*3600</f>
        <v>592.65763440860212</v>
      </c>
      <c r="X157" s="178">
        <f>W157/SQRT(Data!$G$1)/100</f>
        <v>1.8741479974185609</v>
      </c>
      <c r="Y157" s="177">
        <f>IF(X157&gt;0.75,8,IF(X157&lt;0.13,"-",HLOOKUP(X157,Forinnstilling!$D$23:$R$24,2,TRUE)))</f>
        <v>8</v>
      </c>
      <c r="Z157" s="177" t="str">
        <f>IF(X157&gt;0.26,"-",IF(X157&lt;0.07,2,HLOOKUP(X157,Forinnstilling!$D$26:$R$27,2,TRUE)))</f>
        <v>-</v>
      </c>
    </row>
    <row r="158" spans="1:26" x14ac:dyDescent="0.25">
      <c r="A158" s="175">
        <v>2605</v>
      </c>
      <c r="B158" s="180">
        <f>'Plan og Line - Effekt'!Q48</f>
        <v>1945.9349999999997</v>
      </c>
      <c r="C158" s="181">
        <f>'Plan og Line - Effekt'!Q48/(4185*($H$4-$H$5))*3600</f>
        <v>167.39225806451611</v>
      </c>
      <c r="D158" s="182">
        <f>C158/SQRT(Data!$G$1)/100</f>
        <v>0.52934079816255952</v>
      </c>
      <c r="E158" s="181">
        <f>IF(D158&gt;0.75,8,IF(D158&lt;0.13,"-",HLOOKUP(D158,Forinnstilling!$D$23:$R$24,2,TRUE)))</f>
        <v>5.5</v>
      </c>
      <c r="F158" s="181" t="str">
        <f>IF(D158&gt;0.26,"-",IF(D158&lt;0.07,2,HLOOKUP(D158,Forinnstilling!$D$26:$R$27,2,TRUE)))</f>
        <v>-</v>
      </c>
      <c r="G158" s="183">
        <f>'Plan og Line - Effekt'!R48</f>
        <v>3295.3249999999998</v>
      </c>
      <c r="H158" s="181">
        <f>'Plan og Line - Effekt'!R48/(4185*($H$4-$H$5))*3600</f>
        <v>283.46881720430105</v>
      </c>
      <c r="I158" s="182">
        <f>H158/SQRT(Data!$G$1)/100</f>
        <v>0.89640710799951506</v>
      </c>
      <c r="J158" s="181">
        <f>IF(I158&gt;0.75,8,IF(I158&lt;0.13,"-",HLOOKUP(I158,Forinnstilling!$D$23:$R$24,2,TRUE)))</f>
        <v>8</v>
      </c>
      <c r="K158" s="181" t="str">
        <f>IF(I158&gt;0.26,"-",IF(I158&lt;0.07,2,HLOOKUP(I158,Forinnstilling!$D$26:$R$27,2,TRUE)))</f>
        <v>-</v>
      </c>
      <c r="L158" s="183">
        <f>'Plan og Line - Effekt'!S48</f>
        <v>4165.3949999999995</v>
      </c>
      <c r="M158" s="181">
        <f>'Plan og Line - Effekt'!S48/(4185*($H$4-$H$5))*3600</f>
        <v>358.31354838709672</v>
      </c>
      <c r="N158" s="182">
        <f>M158/SQRT(Data!$G$1)/100</f>
        <v>1.1330869294001775</v>
      </c>
      <c r="O158" s="181">
        <f>IF(N158&gt;0.75,8,IF(N158&lt;0.13,"-",HLOOKUP(N158,Forinnstilling!$D$23:$R$24,2,TRUE)))</f>
        <v>8</v>
      </c>
      <c r="P158" s="181" t="str">
        <f>IF(N158&gt;0.26,"-",IF(N158&lt;0.07,2,HLOOKUP(N158,Forinnstilling!$D$26:$R$27,2,TRUE)))</f>
        <v>-</v>
      </c>
      <c r="Q158" s="183">
        <f>'Plan og Line - Effekt'!T48</f>
        <v>5637.2199999999993</v>
      </c>
      <c r="R158" s="181">
        <f>'Plan og Line - Effekt'!T48/(4185*($H$4-$H$5))*3600</f>
        <v>484.92215053763431</v>
      </c>
      <c r="S158" s="182">
        <f>R158/SQRT(Data!$G$1)/100</f>
        <v>1.5334584835659686</v>
      </c>
      <c r="T158" s="181">
        <f>IF(S158&gt;0.75,8,IF(S158&lt;0.13,"-",HLOOKUP(S158,Forinnstilling!$D$23:$R$24,2,TRUE)))</f>
        <v>8</v>
      </c>
      <c r="U158" s="181" t="str">
        <f>IF(S158&gt;0.26,"-",IF(S158&lt;0.07,2,HLOOKUP(S158,Forinnstilling!$D$26:$R$27,2,TRUE)))</f>
        <v>-</v>
      </c>
      <c r="V158" s="187">
        <f>'Plan og Line - Effekt'!U48</f>
        <v>7786.3449999999993</v>
      </c>
      <c r="W158" s="181">
        <f>'Plan og Line - Effekt'!U48/(4185*($H$4-$H$5))*3600</f>
        <v>669.79311827956985</v>
      </c>
      <c r="X158" s="182">
        <f>W158/SQRT(Data!$G$1)/100</f>
        <v>2.1180718148700008</v>
      </c>
      <c r="Y158" s="181">
        <f>IF(X158&gt;0.75,8,IF(X158&lt;0.13,"-",HLOOKUP(X158,Forinnstilling!$D$23:$R$24,2,TRUE)))</f>
        <v>8</v>
      </c>
      <c r="Z158" s="181" t="str">
        <f>IF(X158&gt;0.26,"-",IF(X158&lt;0.07,2,HLOOKUP(X158,Forinnstilling!$D$26:$R$27,2,TRUE)))</f>
        <v>-</v>
      </c>
    </row>
    <row r="159" spans="1:26" x14ac:dyDescent="0.25">
      <c r="A159" s="188">
        <v>3005</v>
      </c>
      <c r="B159" s="189">
        <f>'Plan og Line - Effekt'!Q49</f>
        <v>2244.7349999999997</v>
      </c>
      <c r="C159" s="190">
        <f>'Plan og Line - Effekt'!Q49/(4185*($H$4-$H$5))*3600</f>
        <v>193.09548387096771</v>
      </c>
      <c r="D159" s="191">
        <f>C159/SQRT(Data!$G$1)/100</f>
        <v>0.61062153492456472</v>
      </c>
      <c r="E159" s="190">
        <f>IF(D159&gt;0.75,8,IF(D159&lt;0.13,"-",HLOOKUP(D159,Forinnstilling!$D$23:$R$24,2,TRUE)))</f>
        <v>6</v>
      </c>
      <c r="F159" s="190" t="str">
        <f>IF(D159&gt;0.26,"-",IF(D159&lt;0.07,2,HLOOKUP(D159,Forinnstilling!$D$26:$R$27,2,TRUE)))</f>
        <v>-</v>
      </c>
      <c r="G159" s="192">
        <f>'Plan og Line - Effekt'!R49</f>
        <v>3801.3249999999998</v>
      </c>
      <c r="H159" s="190">
        <f>'Plan og Line - Effekt'!R49/(4185*($H$4-$H$5))*3600</f>
        <v>326.99569892473119</v>
      </c>
      <c r="I159" s="191">
        <f>H159/SQRT(Data!$G$1)/100</f>
        <v>1.0340511936808228</v>
      </c>
      <c r="J159" s="190">
        <f>IF(I159&gt;0.75,8,IF(I159&lt;0.13,"-",HLOOKUP(I159,Forinnstilling!$D$23:$R$24,2,TRUE)))</f>
        <v>8</v>
      </c>
      <c r="K159" s="190" t="str">
        <f>IF(I159&gt;0.26,"-",IF(I159&lt;0.07,2,HLOOKUP(I159,Forinnstilling!$D$26:$R$27,2,TRUE)))</f>
        <v>-</v>
      </c>
      <c r="L159" s="192">
        <f>'Plan og Line - Effekt'!S49</f>
        <v>4804.9949999999999</v>
      </c>
      <c r="M159" s="190">
        <f>'Plan og Line - Effekt'!S49/(4185*($H$4-$H$5))*3600</f>
        <v>413.33290322580643</v>
      </c>
      <c r="N159" s="191">
        <f>M159/SQRT(Data!$G$1)/100</f>
        <v>1.3070734060835063</v>
      </c>
      <c r="O159" s="190">
        <f>IF(N159&gt;0.75,8,IF(N159&lt;0.13,"-",HLOOKUP(N159,Forinnstilling!$D$23:$R$24,2,TRUE)))</f>
        <v>8</v>
      </c>
      <c r="P159" s="190" t="str">
        <f>IF(N159&gt;0.26,"-",IF(N159&lt;0.07,2,HLOOKUP(N159,Forinnstilling!$D$26:$R$27,2,TRUE)))</f>
        <v>-</v>
      </c>
      <c r="Q159" s="192">
        <f>'Plan og Line - Effekt'!T49</f>
        <v>6502.8199999999988</v>
      </c>
      <c r="R159" s="190">
        <f>'Plan og Line - Effekt'!T49/(4185*($H$4-$H$5))*3600</f>
        <v>559.38236559139773</v>
      </c>
      <c r="S159" s="191">
        <f>R159/SQRT(Data!$G$1)/100</f>
        <v>1.7689223582018181</v>
      </c>
      <c r="T159" s="190">
        <f>IF(S159&gt;0.75,8,IF(S159&lt;0.13,"-",HLOOKUP(S159,Forinnstilling!$D$23:$R$24,2,TRUE)))</f>
        <v>8</v>
      </c>
      <c r="U159" s="190" t="str">
        <f>IF(S159&gt;0.26,"-",IF(S159&lt;0.07,2,HLOOKUP(S159,Forinnstilling!$D$26:$R$27,2,TRUE)))</f>
        <v>-</v>
      </c>
      <c r="V159" s="193">
        <f>'Plan og Line - Effekt'!U49</f>
        <v>8981.9449999999997</v>
      </c>
      <c r="W159" s="190">
        <f>'Plan og Line - Effekt'!U49/(4185*($H$4-$H$5))*3600</f>
        <v>772.64043010752687</v>
      </c>
      <c r="X159" s="191">
        <f>W159/SQRT(Data!$G$1)/100</f>
        <v>2.4433035714719202</v>
      </c>
      <c r="Y159" s="190">
        <f>IF(X159&gt;0.75,8,IF(X159&lt;0.13,"-",HLOOKUP(X159,Forinnstilling!$D$23:$R$24,2,TRUE)))</f>
        <v>8</v>
      </c>
      <c r="Z159" s="190" t="str">
        <f>IF(X159&gt;0.26,"-",IF(X159&lt;0.07,2,HLOOKUP(X159,Forinnstilling!$D$26:$R$27,2,TRUE)))</f>
        <v>-</v>
      </c>
    </row>
    <row r="160" spans="1:26" x14ac:dyDescent="0.25">
      <c r="A160" s="79" t="s">
        <v>43</v>
      </c>
      <c r="B160" s="166"/>
      <c r="C160" s="167"/>
      <c r="D160" s="168"/>
      <c r="E160" s="167"/>
      <c r="F160" s="167"/>
      <c r="G160" s="166"/>
      <c r="H160" s="167"/>
      <c r="I160" s="168"/>
      <c r="J160" s="167"/>
      <c r="K160" s="167"/>
      <c r="L160" s="166"/>
      <c r="M160" s="167"/>
      <c r="N160" s="168"/>
      <c r="O160" s="167"/>
      <c r="P160" s="167"/>
      <c r="Q160" s="166"/>
      <c r="R160" s="167"/>
      <c r="S160" s="168"/>
      <c r="T160" s="167"/>
      <c r="U160" s="167"/>
      <c r="V160" s="166"/>
      <c r="W160" s="167"/>
      <c r="X160" s="168"/>
      <c r="Y160" s="167"/>
      <c r="Z160" s="167"/>
    </row>
    <row r="161" spans="1:26" x14ac:dyDescent="0.25">
      <c r="A161" s="79" t="s">
        <v>42</v>
      </c>
      <c r="B161" s="166"/>
      <c r="C161" s="167"/>
      <c r="D161" s="168"/>
      <c r="E161" s="167"/>
      <c r="F161" s="167"/>
      <c r="G161" s="166"/>
      <c r="H161" s="167"/>
      <c r="I161" s="168"/>
      <c r="J161" s="167"/>
      <c r="K161" s="167"/>
      <c r="L161" s="166"/>
      <c r="M161" s="167"/>
      <c r="N161" s="168"/>
      <c r="O161" s="167"/>
      <c r="P161" s="167"/>
      <c r="Q161" s="166"/>
      <c r="R161" s="167"/>
      <c r="S161" s="168"/>
      <c r="T161" s="167"/>
      <c r="U161" s="167"/>
      <c r="V161" s="166"/>
      <c r="W161" s="167"/>
      <c r="X161" s="168"/>
      <c r="Y161" s="167"/>
      <c r="Z161" s="167"/>
    </row>
    <row r="162" spans="1:26" x14ac:dyDescent="0.25">
      <c r="A162" s="165"/>
      <c r="B162" s="166"/>
      <c r="C162" s="167"/>
      <c r="D162" s="168"/>
      <c r="E162" s="167"/>
      <c r="F162" s="167"/>
      <c r="G162" s="166"/>
      <c r="H162" s="167"/>
      <c r="I162" s="168"/>
      <c r="J162" s="167"/>
      <c r="K162" s="167"/>
      <c r="L162" s="166"/>
      <c r="M162" s="167"/>
      <c r="N162" s="168"/>
      <c r="O162" s="167"/>
      <c r="P162" s="167"/>
      <c r="Q162" s="166"/>
      <c r="R162" s="167"/>
      <c r="S162" s="168"/>
      <c r="T162" s="167"/>
      <c r="U162" s="167"/>
      <c r="V162" s="166"/>
      <c r="W162" s="167"/>
      <c r="X162" s="168"/>
      <c r="Y162" s="167"/>
      <c r="Z162" s="167"/>
    </row>
  </sheetData>
  <sheetProtection password="DBE3" sheet="1" objects="1" scenarios="1"/>
  <mergeCells count="38">
    <mergeCell ref="B86:Z86"/>
    <mergeCell ref="L87:P87"/>
    <mergeCell ref="Q87:U87"/>
    <mergeCell ref="M11:O11"/>
    <mergeCell ref="R11:V11"/>
    <mergeCell ref="W11:Z11"/>
    <mergeCell ref="Q141:U141"/>
    <mergeCell ref="V141:Z141"/>
    <mergeCell ref="Q119:U119"/>
    <mergeCell ref="V119:Z119"/>
    <mergeCell ref="B11:F11"/>
    <mergeCell ref="G11:K11"/>
    <mergeCell ref="V87:Z87"/>
    <mergeCell ref="G87:K87"/>
    <mergeCell ref="B33:F33"/>
    <mergeCell ref="V33:Z33"/>
    <mergeCell ref="G119:K119"/>
    <mergeCell ref="L119:P119"/>
    <mergeCell ref="B141:F141"/>
    <mergeCell ref="G141:K141"/>
    <mergeCell ref="L141:P141"/>
    <mergeCell ref="B87:F87"/>
    <mergeCell ref="M10:Z10"/>
    <mergeCell ref="P11:Q11"/>
    <mergeCell ref="B10:K10"/>
    <mergeCell ref="B140:Z140"/>
    <mergeCell ref="B64:Z64"/>
    <mergeCell ref="B65:F65"/>
    <mergeCell ref="G65:K65"/>
    <mergeCell ref="L65:P65"/>
    <mergeCell ref="Q65:U65"/>
    <mergeCell ref="V65:Z65"/>
    <mergeCell ref="B119:F119"/>
    <mergeCell ref="B32:Z32"/>
    <mergeCell ref="G33:K33"/>
    <mergeCell ref="L33:P33"/>
    <mergeCell ref="Q33:U33"/>
    <mergeCell ref="B118:Z118"/>
  </mergeCells>
  <pageMargins left="0.7" right="0.7" top="0.75" bottom="0.75" header="0.3" footer="0.3"/>
  <pageSetup paperSize="9" scale="85" orientation="portrait" r:id="rId1"/>
  <headerFooter>
    <oddFooter>&amp;L&amp;K00-041Kermi therm-x2® Plan-/Line-V/-VM&amp;C&amp;K00-048Side &amp;P av  &amp;N&amp;R&amp;K00-041Forinnstilling av termostatisk ventilinnsats</oddFooter>
  </headerFooter>
  <rowBreaks count="2" manualBreakCount="2">
    <brk id="54" max="30" man="1"/>
    <brk id="108" max="30" man="1"/>
  </rowBreaks>
  <colBreaks count="2" manualBreakCount="2">
    <brk id="28" max="48" man="1"/>
    <brk id="31" max="4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Z162"/>
  <sheetViews>
    <sheetView showGridLines="0" showRowColHeaders="0" zoomScaleNormal="100" zoomScaleSheetLayoutView="85" workbookViewId="0">
      <selection activeCell="F41" sqref="F41"/>
    </sheetView>
  </sheetViews>
  <sheetFormatPr baseColWidth="10" defaultRowHeight="15" x14ac:dyDescent="0.25"/>
  <cols>
    <col min="1" max="1" width="11.28515625" customWidth="1"/>
    <col min="2" max="3" width="4.5703125" customWidth="1"/>
    <col min="4" max="4" width="4.5703125" style="35" hidden="1" customWidth="1"/>
    <col min="5" max="8" width="4.5703125" customWidth="1"/>
    <col min="9" max="9" width="4.5703125" hidden="1" customWidth="1"/>
    <col min="10" max="13" width="4.5703125" customWidth="1"/>
    <col min="14" max="14" width="4.5703125" hidden="1" customWidth="1"/>
    <col min="15" max="18" width="4.5703125" customWidth="1"/>
    <col min="19" max="19" width="4.5703125" hidden="1" customWidth="1"/>
    <col min="20" max="23" width="4.5703125" customWidth="1"/>
    <col min="24" max="24" width="4.5703125" hidden="1" customWidth="1"/>
    <col min="25" max="26" width="4.5703125" customWidth="1"/>
    <col min="27" max="28" width="4.7109375" customWidth="1"/>
  </cols>
  <sheetData>
    <row r="1" spans="1:34" ht="20.25" x14ac:dyDescent="0.3">
      <c r="Z1" s="78" t="s">
        <v>102</v>
      </c>
      <c r="AA1" s="78"/>
    </row>
    <row r="2" spans="1:34" ht="20.25" x14ac:dyDescent="0.3">
      <c r="Z2" s="78" t="s">
        <v>60</v>
      </c>
      <c r="AA2" s="78"/>
    </row>
    <row r="4" spans="1:34" x14ac:dyDescent="0.25">
      <c r="A4" s="76" t="s">
        <v>0</v>
      </c>
      <c r="B4" s="76"/>
      <c r="H4" s="77">
        <f>Inndata!$F$11</f>
        <v>75</v>
      </c>
      <c r="J4" s="77" t="s">
        <v>1</v>
      </c>
      <c r="K4" s="77"/>
      <c r="L4" s="77"/>
      <c r="N4" s="77"/>
      <c r="O4" s="77"/>
      <c r="P4" s="77"/>
      <c r="Q4" s="77"/>
    </row>
    <row r="5" spans="1:34" x14ac:dyDescent="0.25">
      <c r="A5" s="76" t="s">
        <v>2</v>
      </c>
      <c r="B5" s="76"/>
      <c r="C5" s="74"/>
      <c r="D5" s="75"/>
      <c r="E5" s="74"/>
      <c r="F5" s="74"/>
      <c r="G5" s="74"/>
      <c r="H5" s="77">
        <f>Inndata!$F$13</f>
        <v>65</v>
      </c>
      <c r="J5" s="77" t="s">
        <v>1</v>
      </c>
      <c r="K5" s="77"/>
      <c r="L5" s="77"/>
      <c r="N5" s="77"/>
      <c r="O5" s="77"/>
      <c r="P5" s="77"/>
      <c r="Q5" s="77"/>
      <c r="R5" s="74"/>
      <c r="S5" s="74"/>
      <c r="T5" s="74"/>
      <c r="U5" s="74"/>
      <c r="V5" s="74"/>
      <c r="W5" s="74"/>
      <c r="X5" s="74"/>
      <c r="Y5" s="74"/>
      <c r="Z5" s="74"/>
    </row>
    <row r="6" spans="1:34" x14ac:dyDescent="0.25">
      <c r="A6" s="76" t="s">
        <v>5</v>
      </c>
      <c r="B6" s="76"/>
      <c r="C6" s="74"/>
      <c r="D6" s="75"/>
      <c r="E6" s="74"/>
      <c r="F6" s="74"/>
      <c r="G6" s="74"/>
      <c r="H6" s="77">
        <f>Inndata!$F$15</f>
        <v>20</v>
      </c>
      <c r="J6" s="77" t="s">
        <v>1</v>
      </c>
      <c r="K6" s="77"/>
      <c r="L6" s="77"/>
      <c r="N6" s="77"/>
      <c r="O6" s="77"/>
      <c r="P6" s="77"/>
      <c r="Q6" s="77"/>
      <c r="R6" s="74"/>
      <c r="S6" s="74"/>
      <c r="T6" s="74"/>
      <c r="U6" s="74"/>
      <c r="V6" s="74"/>
      <c r="W6" s="74"/>
      <c r="X6" s="74"/>
      <c r="Y6" s="74"/>
      <c r="Z6" s="74"/>
    </row>
    <row r="7" spans="1:34" x14ac:dyDescent="0.25">
      <c r="A7" s="76" t="s">
        <v>58</v>
      </c>
      <c r="B7" s="76"/>
      <c r="C7" s="74"/>
      <c r="D7" s="75"/>
      <c r="E7" s="74"/>
      <c r="F7" s="74"/>
      <c r="G7" s="74"/>
      <c r="H7" s="77">
        <f>Inndata!$F$17</f>
        <v>10</v>
      </c>
      <c r="J7" s="77" t="s">
        <v>54</v>
      </c>
      <c r="K7" s="77"/>
      <c r="L7" s="77"/>
      <c r="N7" s="77"/>
      <c r="O7" s="77"/>
      <c r="P7" s="77"/>
      <c r="Q7" s="77"/>
      <c r="R7" s="74"/>
      <c r="S7" s="74"/>
      <c r="T7" s="74"/>
      <c r="U7" s="74"/>
      <c r="V7" s="74"/>
      <c r="W7" s="74"/>
      <c r="X7" s="74"/>
      <c r="Y7" s="74"/>
      <c r="Z7" s="74"/>
    </row>
    <row r="8" spans="1:34" x14ac:dyDescent="0.25">
      <c r="A8" s="76"/>
      <c r="B8" s="76"/>
      <c r="C8" s="74"/>
      <c r="D8" s="75"/>
      <c r="E8" s="74"/>
      <c r="F8" s="74"/>
      <c r="G8" s="74"/>
      <c r="H8" s="77"/>
      <c r="J8" s="77"/>
      <c r="K8" s="77"/>
      <c r="L8" s="77"/>
      <c r="N8" s="77"/>
      <c r="O8" s="77"/>
      <c r="P8" s="77"/>
      <c r="Q8" s="77"/>
      <c r="R8" s="74"/>
      <c r="S8" s="74"/>
      <c r="T8" s="74"/>
      <c r="U8" s="74"/>
      <c r="V8" s="74"/>
      <c r="W8" s="74"/>
      <c r="X8" s="74"/>
      <c r="Y8" s="74"/>
      <c r="Z8" s="74"/>
    </row>
    <row r="9" spans="1:34" x14ac:dyDescent="0.25">
      <c r="N9" s="1"/>
      <c r="S9" s="1"/>
      <c r="X9" s="1"/>
    </row>
    <row r="10" spans="1:34" s="49" customFormat="1" ht="15" customHeight="1" x14ac:dyDescent="0.25">
      <c r="A10" s="22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194"/>
      <c r="M10" s="320" t="s">
        <v>61</v>
      </c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</row>
    <row r="11" spans="1:34" s="49" customFormat="1" ht="15" customHeight="1" x14ac:dyDescent="0.25">
      <c r="A11" s="1"/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195"/>
      <c r="M11" s="324" t="s">
        <v>80</v>
      </c>
      <c r="N11" s="324"/>
      <c r="O11" s="325"/>
      <c r="P11" s="326" t="s">
        <v>81</v>
      </c>
      <c r="Q11" s="327"/>
      <c r="R11" s="324" t="s">
        <v>94</v>
      </c>
      <c r="S11" s="324"/>
      <c r="T11" s="324"/>
      <c r="U11" s="324"/>
      <c r="V11" s="328"/>
      <c r="W11" s="329"/>
      <c r="X11" s="324"/>
      <c r="Y11" s="324"/>
      <c r="Z11" s="324"/>
    </row>
    <row r="12" spans="1:34" s="49" customFormat="1" ht="22.5" x14ac:dyDescent="0.25">
      <c r="A12" s="229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208" t="s">
        <v>79</v>
      </c>
      <c r="N12" s="205"/>
      <c r="O12" s="218" t="s">
        <v>23</v>
      </c>
      <c r="P12" s="197" t="s">
        <v>45</v>
      </c>
      <c r="Q12" s="211" t="s">
        <v>55</v>
      </c>
      <c r="R12" s="207" t="s">
        <v>48</v>
      </c>
      <c r="S12" s="196"/>
      <c r="T12" s="184" t="s">
        <v>51</v>
      </c>
      <c r="U12" s="184" t="s">
        <v>95</v>
      </c>
      <c r="V12" s="206" t="s">
        <v>96</v>
      </c>
      <c r="W12" s="184"/>
      <c r="X12" s="1"/>
      <c r="Y12" s="184"/>
      <c r="Z12" s="184"/>
    </row>
    <row r="13" spans="1:34" s="1" customFormat="1" x14ac:dyDescent="0.25">
      <c r="A13" s="165"/>
      <c r="B13" s="166"/>
      <c r="C13" s="167"/>
      <c r="D13" s="168"/>
      <c r="E13" s="166"/>
      <c r="F13" s="167"/>
      <c r="G13" s="166"/>
      <c r="H13" s="167"/>
      <c r="I13" s="168"/>
      <c r="J13" s="166"/>
      <c r="K13" s="167"/>
      <c r="L13" s="166"/>
      <c r="M13" s="286" t="s">
        <v>62</v>
      </c>
      <c r="N13" s="287"/>
      <c r="O13" s="288"/>
      <c r="P13" s="212" t="str">
        <f t="shared" ref="P13:P29" si="0">IF(O13="","-",O13/(4185*($H$4-$H$5))*3600)</f>
        <v>-</v>
      </c>
      <c r="Q13" s="213" t="str">
        <f>IF(O13="","-",P13/SQRT(Data!$G$1)/100)</f>
        <v>-</v>
      </c>
      <c r="R13" s="177" t="str">
        <f>IF(O13="","-",IF(Q13&gt;0.75,8,IF(Q13&lt;0.13,"-",HLOOKUP(Q13,Forinnstilling!$D$23:$R$24,2,TRUE))))</f>
        <v>-</v>
      </c>
      <c r="S13" s="177"/>
      <c r="T13" s="177" t="str">
        <f>IF(O13="","-",IF(Q13&gt;0.26,"-",IF(Q13&lt;0.07,2,HLOOKUP(Q13,Forinnstilling!$D$26:$R$27,2,TRUE))))</f>
        <v>-</v>
      </c>
      <c r="U13" s="176" t="str">
        <f>IF(O13="","-",IF($Q13&gt;0.57,6,IF($Q13&lt;0.09,1,HLOOKUP($Q13,Forinnstilling!$D$30:$I$31,2,TRUE))))</f>
        <v>-</v>
      </c>
      <c r="V13" s="176" t="str">
        <f>IF(O13="","-",IF($Q13&gt;0.32,"-",IF($Q13&lt;0.045,1,HLOOKUP($Q13,Forinnstilling!$D$33:$I$34,2,TRUE))))</f>
        <v>-</v>
      </c>
      <c r="W13" s="204"/>
      <c r="X13" s="204"/>
      <c r="Y13" s="204"/>
      <c r="Z13" s="204"/>
      <c r="AA13" s="27"/>
      <c r="AB13" s="27"/>
      <c r="AH13" s="27"/>
    </row>
    <row r="14" spans="1:34" s="1" customFormat="1" x14ac:dyDescent="0.25">
      <c r="A14" s="165"/>
      <c r="B14" s="166"/>
      <c r="C14" s="167"/>
      <c r="D14" s="168"/>
      <c r="E14" s="166"/>
      <c r="F14" s="167"/>
      <c r="G14" s="166"/>
      <c r="H14" s="167"/>
      <c r="I14" s="168"/>
      <c r="J14" s="166"/>
      <c r="K14" s="167"/>
      <c r="L14" s="166"/>
      <c r="M14" s="289" t="s">
        <v>63</v>
      </c>
      <c r="N14" s="287"/>
      <c r="O14" s="290"/>
      <c r="P14" s="214" t="str">
        <f t="shared" si="0"/>
        <v>-</v>
      </c>
      <c r="Q14" s="215" t="str">
        <f>IF(O14="","-",P14/SQRT(Data!$G$1)/100)</f>
        <v>-</v>
      </c>
      <c r="R14" s="181" t="str">
        <f>IF(O14="","-",IF(Q14&gt;0.75,8,IF(Q14&lt;0.13,"-",HLOOKUP(Q14,Forinnstilling!$D$23:$R$24,2,TRUE))))</f>
        <v>-</v>
      </c>
      <c r="S14" s="181"/>
      <c r="T14" s="181" t="str">
        <f>IF(O14="","-",IF(Q14&gt;0.26,"-",IF(Q14&lt;0.07,2,HLOOKUP(Q14,Forinnstilling!$D$26:$R$27,2,TRUE))))</f>
        <v>-</v>
      </c>
      <c r="U14" s="180" t="str">
        <f>IF(O14="","-",IF($Q14&gt;0.57,6,IF($Q14&lt;0.09,1,HLOOKUP($Q14,Forinnstilling!$D$30:$I$31,2,TRUE))))</f>
        <v>-</v>
      </c>
      <c r="V14" s="180" t="str">
        <f>IF(O14="","-",IF($Q14&gt;0.32,"-",IF($Q14&lt;0.045,1,HLOOKUP($Q14,Forinnstilling!$D$33:$I$34,2,TRUE))))</f>
        <v>-</v>
      </c>
      <c r="W14" s="209"/>
      <c r="X14" s="209"/>
      <c r="Y14" s="209"/>
      <c r="Z14" s="209"/>
      <c r="AA14" s="27"/>
      <c r="AB14" s="27"/>
      <c r="AC14" s="27"/>
      <c r="AD14" s="27"/>
      <c r="AE14" s="27"/>
      <c r="AH14" s="27"/>
    </row>
    <row r="15" spans="1:34" s="1" customFormat="1" x14ac:dyDescent="0.25">
      <c r="A15" s="165"/>
      <c r="B15" s="166"/>
      <c r="C15" s="167"/>
      <c r="D15" s="168"/>
      <c r="E15" s="167"/>
      <c r="F15" s="167"/>
      <c r="G15" s="166"/>
      <c r="H15" s="167"/>
      <c r="I15" s="168"/>
      <c r="J15" s="167"/>
      <c r="K15" s="167"/>
      <c r="L15" s="166"/>
      <c r="M15" s="286" t="s">
        <v>64</v>
      </c>
      <c r="N15" s="287"/>
      <c r="O15" s="288"/>
      <c r="P15" s="212" t="str">
        <f t="shared" si="0"/>
        <v>-</v>
      </c>
      <c r="Q15" s="213" t="str">
        <f>IF(O15="","-",P15/SQRT(Data!$G$1)/100)</f>
        <v>-</v>
      </c>
      <c r="R15" s="177" t="str">
        <f>IF(O15="","-",IF(Q15&gt;0.75,8,IF(Q15&lt;0.13,"-",HLOOKUP(Q15,Forinnstilling!$D$23:$R$24,2,TRUE))))</f>
        <v>-</v>
      </c>
      <c r="S15" s="177"/>
      <c r="T15" s="177" t="str">
        <f>IF(O15="","-",IF(Q15&gt;0.26,"-",IF(Q15&lt;0.07,2,HLOOKUP(Q15,Forinnstilling!$D$26:$R$27,2,TRUE))))</f>
        <v>-</v>
      </c>
      <c r="U15" s="176" t="str">
        <f>IF(O15="","-",IF($Q15&gt;0.57,6,IF($Q15&lt;0.09,1,HLOOKUP($Q15,Forinnstilling!$D$30:$I$31,2,TRUE))))</f>
        <v>-</v>
      </c>
      <c r="V15" s="176" t="str">
        <f>IF(O15="","-",IF($Q15&gt;0.32,"-",IF($Q15&lt;0.045,1,HLOOKUP($Q15,Forinnstilling!$D$33:$I$34,2,TRUE))))</f>
        <v>-</v>
      </c>
      <c r="W15" s="204"/>
      <c r="X15" s="204"/>
      <c r="Y15" s="204"/>
      <c r="Z15" s="204"/>
      <c r="AA15" s="27"/>
      <c r="AB15" s="27"/>
      <c r="AC15" s="27"/>
      <c r="AD15" s="27"/>
      <c r="AE15" s="27"/>
      <c r="AH15" s="27"/>
    </row>
    <row r="16" spans="1:34" s="1" customFormat="1" ht="15" customHeight="1" x14ac:dyDescent="0.25">
      <c r="A16" s="165"/>
      <c r="B16" s="166"/>
      <c r="C16" s="167"/>
      <c r="D16" s="168"/>
      <c r="E16" s="167"/>
      <c r="F16" s="167"/>
      <c r="G16" s="166"/>
      <c r="H16" s="167"/>
      <c r="I16" s="168"/>
      <c r="J16" s="167"/>
      <c r="K16" s="167"/>
      <c r="L16" s="166"/>
      <c r="M16" s="289" t="s">
        <v>65</v>
      </c>
      <c r="N16" s="287"/>
      <c r="O16" s="290"/>
      <c r="P16" s="214" t="str">
        <f t="shared" si="0"/>
        <v>-</v>
      </c>
      <c r="Q16" s="215" t="str">
        <f>IF(O16="","-",P16/SQRT(Data!$G$1)/100)</f>
        <v>-</v>
      </c>
      <c r="R16" s="181" t="str">
        <f>IF(O16="","-",IF(Q16&gt;0.75,8,IF(Q16&lt;0.13,"-",HLOOKUP(Q16,Forinnstilling!$D$23:$R$24,2,TRUE))))</f>
        <v>-</v>
      </c>
      <c r="S16" s="181"/>
      <c r="T16" s="181" t="str">
        <f>IF(O16="","-",IF(Q16&gt;0.26,"-",IF(Q16&lt;0.07,2,HLOOKUP(Q16,Forinnstilling!$D$26:$R$27,2,TRUE))))</f>
        <v>-</v>
      </c>
      <c r="U16" s="180" t="str">
        <f>IF(O16="","-",IF($Q16&gt;0.57,6,IF($Q16&lt;0.09,1,HLOOKUP($Q16,Forinnstilling!$D$30:$I$31,2,TRUE))))</f>
        <v>-</v>
      </c>
      <c r="V16" s="180" t="str">
        <f>IF(O16="","-",IF($Q16&gt;0.32,"-",IF($Q16&lt;0.045,1,HLOOKUP($Q16,Forinnstilling!$D$33:$I$34,2,TRUE))))</f>
        <v>-</v>
      </c>
      <c r="W16" s="209"/>
      <c r="X16" s="209"/>
      <c r="Y16" s="209"/>
      <c r="Z16" s="209"/>
      <c r="AA16" s="27"/>
      <c r="AB16" s="27"/>
      <c r="AC16" s="27"/>
      <c r="AD16" s="27"/>
      <c r="AE16" s="27"/>
      <c r="AH16" s="27"/>
    </row>
    <row r="17" spans="1:34" s="1" customFormat="1" x14ac:dyDescent="0.25">
      <c r="A17" s="165"/>
      <c r="B17" s="166"/>
      <c r="C17" s="167"/>
      <c r="D17" s="168"/>
      <c r="E17" s="167"/>
      <c r="F17" s="167"/>
      <c r="G17" s="166"/>
      <c r="H17" s="167"/>
      <c r="I17" s="168"/>
      <c r="J17" s="167"/>
      <c r="K17" s="167"/>
      <c r="L17" s="166"/>
      <c r="M17" s="286" t="s">
        <v>66</v>
      </c>
      <c r="N17" s="287"/>
      <c r="O17" s="288"/>
      <c r="P17" s="212" t="str">
        <f t="shared" si="0"/>
        <v>-</v>
      </c>
      <c r="Q17" s="213" t="str">
        <f>IF(O17="","-",P17/SQRT(Data!$G$1)/100)</f>
        <v>-</v>
      </c>
      <c r="R17" s="177" t="str">
        <f>IF(O17="","-",IF(Q17&gt;0.75,8,IF(Q17&lt;0.13,"-",HLOOKUP(Q17,Forinnstilling!$D$23:$R$24,2,TRUE))))</f>
        <v>-</v>
      </c>
      <c r="S17" s="177"/>
      <c r="T17" s="177" t="str">
        <f>IF(O17="","-",IF(Q17&gt;0.26,"-",IF(Q17&lt;0.07,2,HLOOKUP(Q17,Forinnstilling!$D$26:$R$27,2,TRUE))))</f>
        <v>-</v>
      </c>
      <c r="U17" s="176" t="str">
        <f>IF(O17="","-",IF($Q17&gt;0.57,6,IF($Q17&lt;0.09,1,HLOOKUP($Q17,Forinnstilling!$D$30:$I$31,2,TRUE))))</f>
        <v>-</v>
      </c>
      <c r="V17" s="176" t="str">
        <f>IF(O17="","-",IF($Q17&gt;0.32,"-",IF($Q17&lt;0.045,1,HLOOKUP($Q17,Forinnstilling!$D$33:$I$34,2,TRUE))))</f>
        <v>-</v>
      </c>
      <c r="W17" s="204"/>
      <c r="X17" s="204"/>
      <c r="Y17" s="204"/>
      <c r="Z17" s="204"/>
      <c r="AA17" s="27"/>
      <c r="AB17" s="27"/>
      <c r="AC17" s="27"/>
      <c r="AD17" s="27"/>
      <c r="AE17" s="27"/>
      <c r="AH17" s="27"/>
    </row>
    <row r="18" spans="1:34" s="1" customFormat="1" x14ac:dyDescent="0.25">
      <c r="A18" s="165"/>
      <c r="B18" s="166"/>
      <c r="C18" s="167"/>
      <c r="D18" s="168"/>
      <c r="E18" s="167"/>
      <c r="F18" s="167"/>
      <c r="G18" s="166"/>
      <c r="H18" s="167"/>
      <c r="I18" s="168"/>
      <c r="J18" s="167"/>
      <c r="K18" s="167"/>
      <c r="L18" s="166"/>
      <c r="M18" s="289" t="s">
        <v>67</v>
      </c>
      <c r="N18" s="287"/>
      <c r="O18" s="290"/>
      <c r="P18" s="214" t="str">
        <f t="shared" si="0"/>
        <v>-</v>
      </c>
      <c r="Q18" s="215" t="str">
        <f>IF(O18="","-",P18/SQRT(Data!$G$1)/100)</f>
        <v>-</v>
      </c>
      <c r="R18" s="181" t="str">
        <f>IF(O18="","-",IF(Q18&gt;0.75,8,IF(Q18&lt;0.13,"-",HLOOKUP(Q18,Forinnstilling!$D$23:$R$24,2,TRUE))))</f>
        <v>-</v>
      </c>
      <c r="S18" s="181"/>
      <c r="T18" s="181" t="str">
        <f>IF(O18="","-",IF(Q18&gt;0.26,"-",IF(Q18&lt;0.07,2,HLOOKUP(Q18,Forinnstilling!$D$26:$R$27,2,TRUE))))</f>
        <v>-</v>
      </c>
      <c r="U18" s="180" t="str">
        <f>IF(O18="","-",IF($Q18&gt;0.57,6,IF($Q18&lt;0.09,1,HLOOKUP($Q18,Forinnstilling!$D$30:$I$31,2,TRUE))))</f>
        <v>-</v>
      </c>
      <c r="V18" s="180" t="str">
        <f>IF(O18="","-",IF($Q18&gt;0.32,"-",IF($Q18&lt;0.045,1,HLOOKUP($Q18,Forinnstilling!$D$33:$I$34,2,TRUE))))</f>
        <v>-</v>
      </c>
      <c r="W18" s="209"/>
      <c r="X18" s="209"/>
      <c r="Y18" s="209"/>
      <c r="Z18" s="209"/>
      <c r="AA18" s="27"/>
      <c r="AB18" s="27"/>
      <c r="AC18" s="27"/>
      <c r="AD18" s="27"/>
      <c r="AE18" s="27"/>
      <c r="AH18" s="27"/>
    </row>
    <row r="19" spans="1:34" s="1" customFormat="1" x14ac:dyDescent="0.25">
      <c r="A19" s="165"/>
      <c r="B19" s="166"/>
      <c r="C19" s="167"/>
      <c r="D19" s="168"/>
      <c r="E19" s="167"/>
      <c r="F19" s="167"/>
      <c r="G19" s="166"/>
      <c r="H19" s="167"/>
      <c r="I19" s="168"/>
      <c r="J19" s="167"/>
      <c r="K19" s="167"/>
      <c r="L19" s="166"/>
      <c r="M19" s="286" t="s">
        <v>68</v>
      </c>
      <c r="N19" s="287"/>
      <c r="O19" s="288"/>
      <c r="P19" s="212" t="str">
        <f t="shared" si="0"/>
        <v>-</v>
      </c>
      <c r="Q19" s="213" t="str">
        <f>IF(O19="","-",P19/SQRT(Data!$G$1)/100)</f>
        <v>-</v>
      </c>
      <c r="R19" s="177" t="str">
        <f>IF(O19="","-",IF(Q19&gt;0.75,8,IF(Q19&lt;0.13,"-",HLOOKUP(Q19,Forinnstilling!$D$23:$R$24,2,TRUE))))</f>
        <v>-</v>
      </c>
      <c r="S19" s="177"/>
      <c r="T19" s="177" t="str">
        <f>IF(O19="","-",IF(Q19&gt;0.26,"-",IF(Q19&lt;0.07,2,HLOOKUP(Q19,Forinnstilling!$D$26:$R$27,2,TRUE))))</f>
        <v>-</v>
      </c>
      <c r="U19" s="176" t="str">
        <f>IF(O19="","-",IF($Q19&gt;0.57,6,IF($Q19&lt;0.09,1,HLOOKUP($Q19,Forinnstilling!$D$30:$I$31,2,TRUE))))</f>
        <v>-</v>
      </c>
      <c r="V19" s="176" t="str">
        <f>IF(O19="","-",IF($Q19&gt;0.32,"-",IF($Q19&lt;0.045,1,HLOOKUP($Q19,Forinnstilling!$D$33:$I$34,2,TRUE))))</f>
        <v>-</v>
      </c>
      <c r="W19" s="204"/>
      <c r="X19" s="204"/>
      <c r="Y19" s="204"/>
      <c r="Z19" s="204"/>
      <c r="AA19" s="27"/>
      <c r="AB19" s="27"/>
      <c r="AC19" s="27"/>
      <c r="AD19" s="27"/>
      <c r="AE19" s="27"/>
      <c r="AH19" s="27"/>
    </row>
    <row r="20" spans="1:34" s="1" customFormat="1" x14ac:dyDescent="0.25">
      <c r="A20" s="165"/>
      <c r="B20" s="166"/>
      <c r="C20" s="167"/>
      <c r="D20" s="168"/>
      <c r="E20" s="167"/>
      <c r="F20" s="167"/>
      <c r="G20" s="166"/>
      <c r="H20" s="167"/>
      <c r="I20" s="168"/>
      <c r="J20" s="167"/>
      <c r="K20" s="167"/>
      <c r="L20" s="166"/>
      <c r="M20" s="289" t="s">
        <v>69</v>
      </c>
      <c r="N20" s="287"/>
      <c r="O20" s="290"/>
      <c r="P20" s="214" t="str">
        <f t="shared" si="0"/>
        <v>-</v>
      </c>
      <c r="Q20" s="215" t="str">
        <f>IF(O20="","-",P20/SQRT(Data!$G$1)/100)</f>
        <v>-</v>
      </c>
      <c r="R20" s="181" t="str">
        <f>IF(O20="","-",IF(Q20&gt;0.75,8,IF(Q20&lt;0.13,"-",HLOOKUP(Q20,Forinnstilling!$D$23:$R$24,2,TRUE))))</f>
        <v>-</v>
      </c>
      <c r="S20" s="181"/>
      <c r="T20" s="181" t="str">
        <f>IF(O20="","-",IF(Q20&gt;0.26,"-",IF(Q20&lt;0.07,2,HLOOKUP(Q20,Forinnstilling!$D$26:$R$27,2,TRUE))))</f>
        <v>-</v>
      </c>
      <c r="U20" s="180" t="str">
        <f>IF(O20="","-",IF($Q20&gt;0.57,6,IF($Q20&lt;0.09,1,HLOOKUP($Q20,Forinnstilling!$D$30:$I$31,2,TRUE))))</f>
        <v>-</v>
      </c>
      <c r="V20" s="180" t="str">
        <f>IF(O20="","-",IF($Q20&gt;0.32,"-",IF($Q20&lt;0.045,1,HLOOKUP($Q20,Forinnstilling!$D$33:$I$34,2,TRUE))))</f>
        <v>-</v>
      </c>
      <c r="W20" s="209"/>
      <c r="X20" s="209"/>
      <c r="Y20" s="209"/>
      <c r="Z20" s="209"/>
      <c r="AA20" s="27"/>
      <c r="AB20" s="27"/>
      <c r="AC20" s="27"/>
      <c r="AD20" s="27"/>
      <c r="AE20" s="27"/>
      <c r="AH20" s="27"/>
    </row>
    <row r="21" spans="1:34" s="1" customFormat="1" x14ac:dyDescent="0.25">
      <c r="A21" s="165"/>
      <c r="B21" s="166"/>
      <c r="C21" s="167"/>
      <c r="D21" s="168"/>
      <c r="E21" s="167"/>
      <c r="F21" s="167"/>
      <c r="G21" s="166"/>
      <c r="H21" s="167"/>
      <c r="I21" s="168"/>
      <c r="J21" s="167"/>
      <c r="K21" s="167"/>
      <c r="L21" s="166"/>
      <c r="M21" s="286" t="s">
        <v>70</v>
      </c>
      <c r="N21" s="287"/>
      <c r="O21" s="288"/>
      <c r="P21" s="212" t="str">
        <f t="shared" si="0"/>
        <v>-</v>
      </c>
      <c r="Q21" s="213" t="str">
        <f>IF(O21="","-",P21/SQRT(Data!$G$1)/100)</f>
        <v>-</v>
      </c>
      <c r="R21" s="177" t="str">
        <f>IF(O21="","-",IF(Q21&gt;0.75,8,IF(Q21&lt;0.13,"-",HLOOKUP(Q21,Forinnstilling!$D$23:$R$24,2,TRUE))))</f>
        <v>-</v>
      </c>
      <c r="S21" s="177"/>
      <c r="T21" s="177" t="str">
        <f>IF(O21="","-",IF(Q21&gt;0.26,"-",IF(Q21&lt;0.07,2,HLOOKUP(Q21,Forinnstilling!$D$26:$R$27,2,TRUE))))</f>
        <v>-</v>
      </c>
      <c r="U21" s="176" t="str">
        <f>IF(O21="","-",IF($Q21&gt;0.57,6,IF($Q21&lt;0.09,1,HLOOKUP($Q21,Forinnstilling!$D$30:$I$31,2,TRUE))))</f>
        <v>-</v>
      </c>
      <c r="V21" s="176" t="str">
        <f>IF(O21="","-",IF($Q21&gt;0.32,"-",IF($Q21&lt;0.045,1,HLOOKUP($Q21,Forinnstilling!$D$33:$I$34,2,TRUE))))</f>
        <v>-</v>
      </c>
      <c r="W21" s="204"/>
      <c r="X21" s="204"/>
      <c r="Y21" s="204"/>
      <c r="Z21" s="204"/>
      <c r="AA21" s="27"/>
      <c r="AB21" s="27"/>
      <c r="AC21" s="27"/>
      <c r="AD21" s="27"/>
      <c r="AE21" s="27"/>
      <c r="AH21" s="27"/>
    </row>
    <row r="22" spans="1:34" s="1" customFormat="1" x14ac:dyDescent="0.25">
      <c r="A22" s="165"/>
      <c r="B22" s="166"/>
      <c r="C22" s="167"/>
      <c r="D22" s="168"/>
      <c r="E22" s="167"/>
      <c r="F22" s="167"/>
      <c r="G22" s="166"/>
      <c r="H22" s="167"/>
      <c r="I22" s="168"/>
      <c r="J22" s="167"/>
      <c r="K22" s="167"/>
      <c r="L22" s="166"/>
      <c r="M22" s="289" t="s">
        <v>71</v>
      </c>
      <c r="N22" s="287"/>
      <c r="O22" s="290"/>
      <c r="P22" s="214" t="str">
        <f t="shared" si="0"/>
        <v>-</v>
      </c>
      <c r="Q22" s="215" t="str">
        <f>IF(O22="","-",P22/SQRT(Data!$G$1)/100)</f>
        <v>-</v>
      </c>
      <c r="R22" s="181" t="str">
        <f>IF(O22="","-",IF(Q22&gt;0.75,8,IF(Q22&lt;0.13,"-",HLOOKUP(Q22,Forinnstilling!$D$23:$R$24,2,TRUE))))</f>
        <v>-</v>
      </c>
      <c r="S22" s="181"/>
      <c r="T22" s="181" t="str">
        <f>IF(O22="","-",IF(Q22&gt;0.26,"-",IF(Q22&lt;0.07,2,HLOOKUP(Q22,Forinnstilling!$D$26:$R$27,2,TRUE))))</f>
        <v>-</v>
      </c>
      <c r="U22" s="180" t="str">
        <f>IF(O22="","-",IF($Q22&gt;0.57,6,IF($Q22&lt;0.09,1,HLOOKUP($Q22,Forinnstilling!$D$30:$I$31,2,TRUE))))</f>
        <v>-</v>
      </c>
      <c r="V22" s="180" t="str">
        <f>IF(O22="","-",IF($Q22&gt;0.32,"-",IF($Q22&lt;0.045,1,HLOOKUP($Q22,Forinnstilling!$D$33:$I$34,2,TRUE))))</f>
        <v>-</v>
      </c>
      <c r="W22" s="209"/>
      <c r="X22" s="209"/>
      <c r="Y22" s="209"/>
      <c r="Z22" s="209"/>
      <c r="AA22" s="27"/>
      <c r="AB22" s="27"/>
      <c r="AC22" s="27"/>
      <c r="AD22" s="27"/>
      <c r="AE22" s="27"/>
      <c r="AH22" s="27"/>
    </row>
    <row r="23" spans="1:34" s="1" customFormat="1" x14ac:dyDescent="0.25">
      <c r="A23" s="165"/>
      <c r="B23" s="166"/>
      <c r="C23" s="167"/>
      <c r="D23" s="168"/>
      <c r="E23" s="167"/>
      <c r="F23" s="167"/>
      <c r="G23" s="166"/>
      <c r="H23" s="167"/>
      <c r="I23" s="168"/>
      <c r="J23" s="167"/>
      <c r="K23" s="167"/>
      <c r="L23" s="166"/>
      <c r="M23" s="286" t="s">
        <v>72</v>
      </c>
      <c r="N23" s="287"/>
      <c r="O23" s="288"/>
      <c r="P23" s="212" t="str">
        <f t="shared" si="0"/>
        <v>-</v>
      </c>
      <c r="Q23" s="213" t="str">
        <f>IF(O23="","-",P23/SQRT(Data!$G$1)/100)</f>
        <v>-</v>
      </c>
      <c r="R23" s="177" t="str">
        <f>IF(O23="","-",IF(Q23&gt;0.75,8,IF(Q23&lt;0.13,"-",HLOOKUP(Q23,Forinnstilling!$D$23:$R$24,2,TRUE))))</f>
        <v>-</v>
      </c>
      <c r="S23" s="177"/>
      <c r="T23" s="177" t="str">
        <f>IF(O23="","-",IF(Q23&gt;0.26,"-",IF(Q23&lt;0.07,2,HLOOKUP(Q23,Forinnstilling!$D$26:$R$27,2,TRUE))))</f>
        <v>-</v>
      </c>
      <c r="U23" s="176" t="str">
        <f>IF(O23="","-",IF($Q23&gt;0.57,6,IF($Q23&lt;0.09,1,HLOOKUP($Q23,Forinnstilling!$D$30:$I$31,2,TRUE))))</f>
        <v>-</v>
      </c>
      <c r="V23" s="176" t="str">
        <f>IF(O23="","-",IF($Q23&gt;0.32,"-",IF($Q23&lt;0.045,1,HLOOKUP($Q23,Forinnstilling!$D$33:$I$34,2,TRUE))))</f>
        <v>-</v>
      </c>
      <c r="W23" s="204"/>
      <c r="X23" s="204"/>
      <c r="Y23" s="204"/>
      <c r="Z23" s="204"/>
      <c r="AA23" s="27"/>
      <c r="AB23" s="27"/>
      <c r="AC23" s="27"/>
      <c r="AD23" s="27"/>
      <c r="AE23" s="27"/>
      <c r="AH23" s="27"/>
    </row>
    <row r="24" spans="1:34" s="1" customFormat="1" x14ac:dyDescent="0.25">
      <c r="A24" s="165"/>
      <c r="B24" s="166"/>
      <c r="C24" s="167"/>
      <c r="D24" s="168"/>
      <c r="E24" s="167"/>
      <c r="F24" s="167"/>
      <c r="G24" s="166"/>
      <c r="H24" s="167"/>
      <c r="I24" s="168"/>
      <c r="J24" s="167"/>
      <c r="K24" s="167"/>
      <c r="L24" s="166"/>
      <c r="M24" s="289" t="s">
        <v>73</v>
      </c>
      <c r="N24" s="287"/>
      <c r="O24" s="290"/>
      <c r="P24" s="214" t="str">
        <f t="shared" si="0"/>
        <v>-</v>
      </c>
      <c r="Q24" s="215" t="str">
        <f>IF(O24="","-",P24/SQRT(Data!$G$1)/100)</f>
        <v>-</v>
      </c>
      <c r="R24" s="181" t="str">
        <f>IF(O24="","-",IF(Q24&gt;0.75,8,IF(Q24&lt;0.13,"-",HLOOKUP(Q24,Forinnstilling!$D$23:$R$24,2,TRUE))))</f>
        <v>-</v>
      </c>
      <c r="S24" s="181"/>
      <c r="T24" s="181" t="str">
        <f>IF(O24="","-",IF(Q24&gt;0.26,"-",IF(Q24&lt;0.07,2,HLOOKUP(Q24,Forinnstilling!$D$26:$R$27,2,TRUE))))</f>
        <v>-</v>
      </c>
      <c r="U24" s="180" t="str">
        <f>IF(O24="","-",IF($Q24&gt;0.57,6,IF($Q24&lt;0.09,1,HLOOKUP($Q24,Forinnstilling!$D$30:$I$31,2,TRUE))))</f>
        <v>-</v>
      </c>
      <c r="V24" s="180" t="str">
        <f>IF(O24="","-",IF($Q24&gt;0.32,"-",IF($Q24&lt;0.045,1,HLOOKUP($Q24,Forinnstilling!$D$33:$I$34,2,TRUE))))</f>
        <v>-</v>
      </c>
      <c r="W24" s="209"/>
      <c r="X24" s="209"/>
      <c r="Y24" s="209"/>
      <c r="Z24" s="209"/>
      <c r="AA24" s="27"/>
      <c r="AB24" s="27"/>
      <c r="AC24" s="27"/>
      <c r="AD24" s="27"/>
      <c r="AE24" s="27"/>
      <c r="AH24" s="27"/>
    </row>
    <row r="25" spans="1:34" s="1" customFormat="1" x14ac:dyDescent="0.25">
      <c r="A25" s="165"/>
      <c r="B25" s="166"/>
      <c r="C25" s="167"/>
      <c r="D25" s="168"/>
      <c r="E25" s="167"/>
      <c r="F25" s="167"/>
      <c r="G25" s="166"/>
      <c r="H25" s="167"/>
      <c r="I25" s="168"/>
      <c r="J25" s="167"/>
      <c r="K25" s="167"/>
      <c r="L25" s="166"/>
      <c r="M25" s="286" t="s">
        <v>74</v>
      </c>
      <c r="N25" s="287"/>
      <c r="O25" s="288"/>
      <c r="P25" s="212" t="str">
        <f t="shared" si="0"/>
        <v>-</v>
      </c>
      <c r="Q25" s="213" t="str">
        <f>IF(O25="","-",P25/SQRT(Data!$G$1)/100)</f>
        <v>-</v>
      </c>
      <c r="R25" s="177" t="str">
        <f>IF(O25="","-",IF(Q25&gt;0.75,8,IF(Q25&lt;0.13,"-",HLOOKUP(Q25,Forinnstilling!$D$23:$R$24,2,TRUE))))</f>
        <v>-</v>
      </c>
      <c r="S25" s="177"/>
      <c r="T25" s="177" t="str">
        <f>IF(O25="","-",IF(Q25&gt;0.26,"-",IF(Q25&lt;0.07,2,HLOOKUP(Q25,Forinnstilling!$D$26:$R$27,2,TRUE))))</f>
        <v>-</v>
      </c>
      <c r="U25" s="176" t="str">
        <f>IF(O25="","-",IF($Q25&gt;0.57,6,IF($Q25&lt;0.09,1,HLOOKUP($Q25,Forinnstilling!$D$30:$I$31,2,TRUE))))</f>
        <v>-</v>
      </c>
      <c r="V25" s="176" t="str">
        <f>IF(O25="","-",IF($Q25&gt;0.32,"-",IF($Q25&lt;0.045,1,HLOOKUP($Q25,Forinnstilling!$D$33:$I$34,2,TRUE))))</f>
        <v>-</v>
      </c>
      <c r="W25" s="204"/>
      <c r="X25" s="204"/>
      <c r="Y25" s="204"/>
      <c r="Z25" s="204"/>
      <c r="AA25" s="27"/>
      <c r="AB25" s="27"/>
      <c r="AC25" s="27"/>
      <c r="AD25" s="27"/>
      <c r="AE25" s="27"/>
      <c r="AH25" s="27"/>
    </row>
    <row r="26" spans="1:34" s="1" customFormat="1" x14ac:dyDescent="0.25">
      <c r="A26" s="165"/>
      <c r="B26" s="166"/>
      <c r="C26" s="167"/>
      <c r="D26" s="168"/>
      <c r="E26" s="167"/>
      <c r="F26" s="167"/>
      <c r="G26" s="166"/>
      <c r="H26" s="167"/>
      <c r="I26" s="168"/>
      <c r="J26" s="167"/>
      <c r="K26" s="167"/>
      <c r="L26" s="166"/>
      <c r="M26" s="289" t="s">
        <v>75</v>
      </c>
      <c r="N26" s="287"/>
      <c r="O26" s="290"/>
      <c r="P26" s="214" t="str">
        <f t="shared" si="0"/>
        <v>-</v>
      </c>
      <c r="Q26" s="215" t="str">
        <f>IF(O26="","-",P26/SQRT(Data!$G$1)/100)</f>
        <v>-</v>
      </c>
      <c r="R26" s="181" t="str">
        <f>IF(O26="","-",IF(Q26&gt;0.75,8,IF(Q26&lt;0.13,"-",HLOOKUP(Q26,Forinnstilling!$D$23:$R$24,2,TRUE))))</f>
        <v>-</v>
      </c>
      <c r="S26" s="181"/>
      <c r="T26" s="181" t="str">
        <f>IF(O26="","-",IF(Q26&gt;0.26,"-",IF(Q26&lt;0.07,2,HLOOKUP(Q26,Forinnstilling!$D$26:$R$27,2,TRUE))))</f>
        <v>-</v>
      </c>
      <c r="U26" s="180" t="str">
        <f>IF(O26="","-",IF($Q26&gt;0.57,6,IF($Q26&lt;0.09,1,HLOOKUP($Q26,Forinnstilling!$D$30:$I$31,2,TRUE))))</f>
        <v>-</v>
      </c>
      <c r="V26" s="180" t="str">
        <f>IF(O26="","-",IF($Q26&gt;0.32,"-",IF($Q26&lt;0.045,1,HLOOKUP($Q26,Forinnstilling!$D$33:$I$34,2,TRUE))))</f>
        <v>-</v>
      </c>
      <c r="W26" s="209"/>
      <c r="X26" s="209"/>
      <c r="Y26" s="209"/>
      <c r="Z26" s="209"/>
      <c r="AA26" s="27"/>
      <c r="AB26" s="27"/>
      <c r="AC26" s="27"/>
      <c r="AD26" s="27"/>
      <c r="AE26" s="27"/>
      <c r="AH26" s="27"/>
    </row>
    <row r="27" spans="1:34" s="1" customFormat="1" x14ac:dyDescent="0.25">
      <c r="A27" s="165"/>
      <c r="B27" s="166"/>
      <c r="C27" s="167"/>
      <c r="D27" s="168"/>
      <c r="E27" s="167"/>
      <c r="F27" s="167"/>
      <c r="G27" s="166"/>
      <c r="H27" s="167"/>
      <c r="I27" s="168"/>
      <c r="J27" s="167"/>
      <c r="K27" s="167"/>
      <c r="L27" s="166"/>
      <c r="M27" s="286" t="s">
        <v>76</v>
      </c>
      <c r="N27" s="287"/>
      <c r="O27" s="288"/>
      <c r="P27" s="212" t="str">
        <f t="shared" si="0"/>
        <v>-</v>
      </c>
      <c r="Q27" s="213" t="str">
        <f>IF(O27="","-",P27/SQRT(Data!$G$1)/100)</f>
        <v>-</v>
      </c>
      <c r="R27" s="177" t="str">
        <f>IF(O27="","-",IF(Q27&gt;0.75,8,IF(Q27&lt;0.13,"-",HLOOKUP(Q27,Forinnstilling!$D$23:$R$24,2,TRUE))))</f>
        <v>-</v>
      </c>
      <c r="S27" s="177"/>
      <c r="T27" s="177" t="str">
        <f>IF(O27="","-",IF(Q27&gt;0.26,"-",IF(Q27&lt;0.07,2,HLOOKUP(Q27,Forinnstilling!$D$26:$R$27,2,TRUE))))</f>
        <v>-</v>
      </c>
      <c r="U27" s="176" t="str">
        <f>IF(O27="","-",IF($Q27&gt;0.57,6,IF($Q27&lt;0.09,1,HLOOKUP($Q27,Forinnstilling!$D$30:$I$31,2,TRUE))))</f>
        <v>-</v>
      </c>
      <c r="V27" s="176" t="str">
        <f>IF(O27="","-",IF($Q27&gt;0.32,"-",IF($Q27&lt;0.045,1,HLOOKUP($Q27,Forinnstilling!$D$33:$I$34,2,TRUE))))</f>
        <v>-</v>
      </c>
      <c r="W27" s="204"/>
      <c r="X27" s="204"/>
      <c r="Y27" s="204"/>
      <c r="Z27" s="204"/>
      <c r="AA27" s="27"/>
      <c r="AB27" s="27"/>
      <c r="AC27" s="27"/>
      <c r="AD27" s="27"/>
      <c r="AE27" s="27"/>
      <c r="AH27" s="27"/>
    </row>
    <row r="28" spans="1:34" s="1" customFormat="1" x14ac:dyDescent="0.25">
      <c r="A28" s="165"/>
      <c r="B28" s="166"/>
      <c r="C28" s="167"/>
      <c r="D28" s="168"/>
      <c r="E28" s="167"/>
      <c r="F28" s="167"/>
      <c r="G28" s="166"/>
      <c r="H28" s="167"/>
      <c r="I28" s="168"/>
      <c r="J28" s="167"/>
      <c r="K28" s="167"/>
      <c r="L28" s="166"/>
      <c r="M28" s="289" t="s">
        <v>77</v>
      </c>
      <c r="N28" s="287"/>
      <c r="O28" s="290"/>
      <c r="P28" s="214" t="str">
        <f t="shared" si="0"/>
        <v>-</v>
      </c>
      <c r="Q28" s="215" t="str">
        <f>IF(O28="","-",P28/SQRT(Data!$G$1)/100)</f>
        <v>-</v>
      </c>
      <c r="R28" s="181" t="str">
        <f>IF(O28="","-",IF(Q28&gt;0.75,8,IF(Q28&lt;0.13,"-",HLOOKUP(Q28,Forinnstilling!$D$23:$R$24,2,TRUE))))</f>
        <v>-</v>
      </c>
      <c r="S28" s="181"/>
      <c r="T28" s="181" t="str">
        <f>IF(O28="","-",IF(Q28&gt;0.26,"-",IF(Q28&lt;0.07,2,HLOOKUP(Q28,Forinnstilling!$D$26:$R$27,2,TRUE))))</f>
        <v>-</v>
      </c>
      <c r="U28" s="180" t="str">
        <f>IF(O28="","-",IF($Q28&gt;0.57,6,IF($Q28&lt;0.09,1,HLOOKUP($Q28,Forinnstilling!$D$30:$I$31,2,TRUE))))</f>
        <v>-</v>
      </c>
      <c r="V28" s="180" t="str">
        <f>IF(O28="","-",IF($Q28&gt;0.32,"-",IF($Q28&lt;0.045,1,HLOOKUP($Q28,Forinnstilling!$D$33:$I$34,2,TRUE))))</f>
        <v>-</v>
      </c>
      <c r="W28" s="209"/>
      <c r="X28" s="209"/>
      <c r="Y28" s="209"/>
      <c r="Z28" s="209"/>
      <c r="AA28" s="27"/>
      <c r="AB28" s="27"/>
      <c r="AC28" s="27"/>
      <c r="AD28" s="27"/>
      <c r="AE28" s="27"/>
      <c r="AH28" s="27"/>
    </row>
    <row r="29" spans="1:34" s="1" customFormat="1" x14ac:dyDescent="0.25">
      <c r="A29" s="165"/>
      <c r="B29" s="166"/>
      <c r="C29" s="167"/>
      <c r="D29" s="168"/>
      <c r="E29" s="167"/>
      <c r="F29" s="167"/>
      <c r="G29" s="166"/>
      <c r="H29" s="167"/>
      <c r="I29" s="168"/>
      <c r="J29" s="167"/>
      <c r="K29" s="167"/>
      <c r="L29" s="166"/>
      <c r="M29" s="291" t="s">
        <v>78</v>
      </c>
      <c r="N29" s="292"/>
      <c r="O29" s="293"/>
      <c r="P29" s="216" t="str">
        <f t="shared" si="0"/>
        <v>-</v>
      </c>
      <c r="Q29" s="217" t="str">
        <f>IF(O29="","-",P29/SQRT(Data!$G$1)/100)</f>
        <v>-</v>
      </c>
      <c r="R29" s="190" t="str">
        <f>IF(O29="","-",IF(Q29&gt;0.75,8,IF(Q29&lt;0.13,"-",HLOOKUP(Q29,Forinnstilling!$D$23:$R$24,2,TRUE))))</f>
        <v>-</v>
      </c>
      <c r="S29" s="190"/>
      <c r="T29" s="190" t="str">
        <f>IF(O29="","-",IF(Q29&gt;0.26,"-",IF(Q29&lt;0.07,2,HLOOKUP(Q29,Forinnstilling!$D$26:$R$27,2,TRUE))))</f>
        <v>-</v>
      </c>
      <c r="U29" s="189" t="str">
        <f>IF(O29="","-",IF($Q29&gt;0.57,6,IF($Q29&lt;0.09,1,HLOOKUP($Q29,Forinnstilling!$D$30:$I$31,2,TRUE))))</f>
        <v>-</v>
      </c>
      <c r="V29" s="189" t="str">
        <f>IF(O29="","-",IF($Q29&gt;0.32,"-",IF($Q29&lt;0.045,1,HLOOKUP($Q29,Forinnstilling!$D$33:$I$34,2,TRUE))))</f>
        <v>-</v>
      </c>
      <c r="W29" s="210"/>
      <c r="X29" s="210"/>
      <c r="Y29" s="210"/>
      <c r="Z29" s="210"/>
      <c r="AA29" s="27"/>
      <c r="AB29" s="27"/>
      <c r="AC29" s="27"/>
      <c r="AD29" s="27"/>
      <c r="AE29" s="27"/>
      <c r="AH29" s="27"/>
    </row>
    <row r="30" spans="1:34" s="1" customFormat="1" x14ac:dyDescent="0.25">
      <c r="A30" s="165"/>
      <c r="B30" s="166"/>
      <c r="C30" s="167"/>
      <c r="D30" s="168"/>
      <c r="E30" s="167"/>
      <c r="F30" s="167"/>
      <c r="G30" s="166"/>
      <c r="H30" s="167"/>
      <c r="I30" s="168"/>
      <c r="J30" s="167"/>
      <c r="K30" s="167"/>
      <c r="L30" s="166"/>
      <c r="M30" s="222" t="s">
        <v>97</v>
      </c>
      <c r="N30" s="168"/>
      <c r="O30" s="167"/>
      <c r="P30" s="167"/>
      <c r="Q30" s="166"/>
      <c r="R30" s="167"/>
      <c r="S30" s="168"/>
      <c r="T30" s="167"/>
      <c r="U30" s="167"/>
      <c r="V30" s="166"/>
      <c r="W30" s="167"/>
      <c r="X30" s="168"/>
      <c r="Y30" s="167"/>
      <c r="Z30" s="167"/>
      <c r="AA30" s="27"/>
      <c r="AB30" s="27"/>
      <c r="AC30" s="27"/>
      <c r="AD30" s="27"/>
      <c r="AE30" s="27"/>
      <c r="AH30" s="27"/>
    </row>
    <row r="31" spans="1:34" s="1" customFormat="1" x14ac:dyDescent="0.25">
      <c r="A31" s="165"/>
      <c r="B31" s="166"/>
      <c r="C31" s="167"/>
      <c r="D31" s="168"/>
      <c r="E31" s="167"/>
      <c r="F31" s="167"/>
      <c r="G31" s="166"/>
      <c r="H31" s="167"/>
      <c r="I31" s="168"/>
      <c r="J31" s="167"/>
      <c r="K31" s="167"/>
      <c r="L31" s="166"/>
      <c r="M31" s="222"/>
      <c r="N31" s="168"/>
      <c r="O31" s="167"/>
      <c r="P31" s="167"/>
      <c r="Q31" s="166"/>
      <c r="R31" s="167"/>
      <c r="S31" s="168"/>
      <c r="T31" s="167"/>
      <c r="U31" s="167"/>
      <c r="V31" s="166"/>
      <c r="W31" s="167"/>
      <c r="X31" s="168"/>
      <c r="Y31" s="167"/>
      <c r="Z31" s="167"/>
      <c r="AA31" s="27"/>
      <c r="AB31" s="27"/>
      <c r="AC31" s="27"/>
      <c r="AD31" s="27"/>
      <c r="AE31" s="27"/>
      <c r="AH31" s="27"/>
    </row>
    <row r="32" spans="1:34" s="1" customFormat="1" x14ac:dyDescent="0.25">
      <c r="A32" s="172" t="s">
        <v>22</v>
      </c>
      <c r="B32" s="330">
        <v>305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27"/>
      <c r="AB32" s="27"/>
      <c r="AC32" s="27"/>
      <c r="AD32" s="27"/>
      <c r="AE32" s="27"/>
      <c r="AF32" s="27"/>
      <c r="AG32" s="27"/>
      <c r="AH32" s="27"/>
    </row>
    <row r="33" spans="1:34" s="1" customFormat="1" x14ac:dyDescent="0.25">
      <c r="A33" s="173"/>
      <c r="B33" s="322" t="s">
        <v>27</v>
      </c>
      <c r="C33" s="322"/>
      <c r="D33" s="322"/>
      <c r="E33" s="322"/>
      <c r="F33" s="322"/>
      <c r="G33" s="321"/>
      <c r="H33" s="322"/>
      <c r="I33" s="322"/>
      <c r="J33" s="322"/>
      <c r="K33" s="333"/>
      <c r="L33" s="321"/>
      <c r="M33" s="322"/>
      <c r="N33" s="322"/>
      <c r="O33" s="322"/>
      <c r="P33" s="333"/>
      <c r="Q33" s="321">
        <v>20</v>
      </c>
      <c r="R33" s="322"/>
      <c r="S33" s="322"/>
      <c r="T33" s="322"/>
      <c r="U33" s="322"/>
      <c r="V33" s="323">
        <v>30</v>
      </c>
      <c r="W33" s="322"/>
      <c r="X33" s="322"/>
      <c r="Y33" s="322"/>
      <c r="Z33" s="322"/>
      <c r="AA33" s="27"/>
      <c r="AB33" s="27"/>
      <c r="AC33" s="27"/>
      <c r="AD33" s="27"/>
      <c r="AE33" s="27"/>
      <c r="AF33" s="27"/>
      <c r="AG33" s="27"/>
      <c r="AH33" s="27"/>
    </row>
    <row r="34" spans="1:34" s="1" customFormat="1" ht="22.5" x14ac:dyDescent="0.25">
      <c r="A34" s="163" t="s">
        <v>21</v>
      </c>
      <c r="B34" s="230" t="s">
        <v>23</v>
      </c>
      <c r="C34" s="184" t="s">
        <v>45</v>
      </c>
      <c r="D34" s="184" t="s">
        <v>55</v>
      </c>
      <c r="E34" s="184" t="s">
        <v>48</v>
      </c>
      <c r="F34" s="169" t="s">
        <v>51</v>
      </c>
      <c r="G34" s="174"/>
      <c r="H34" s="184"/>
      <c r="I34" s="184"/>
      <c r="J34" s="184"/>
      <c r="K34" s="169"/>
      <c r="L34" s="174"/>
      <c r="M34" s="184"/>
      <c r="N34" s="184"/>
      <c r="O34" s="184"/>
      <c r="P34" s="169"/>
      <c r="Q34" s="174" t="s">
        <v>23</v>
      </c>
      <c r="R34" s="184" t="s">
        <v>45</v>
      </c>
      <c r="S34" s="184" t="s">
        <v>55</v>
      </c>
      <c r="T34" s="184" t="s">
        <v>48</v>
      </c>
      <c r="U34" s="169" t="s">
        <v>51</v>
      </c>
      <c r="V34" s="185" t="s">
        <v>23</v>
      </c>
      <c r="W34" s="184" t="s">
        <v>45</v>
      </c>
      <c r="X34" s="184" t="s">
        <v>55</v>
      </c>
      <c r="Y34" s="184" t="s">
        <v>48</v>
      </c>
      <c r="Z34" s="169" t="s">
        <v>51</v>
      </c>
      <c r="AA34" s="27"/>
      <c r="AB34" s="27"/>
      <c r="AC34" s="27"/>
      <c r="AD34" s="27"/>
      <c r="AE34" s="27"/>
      <c r="AF34" s="27"/>
      <c r="AG34" s="27"/>
      <c r="AH34" s="27"/>
    </row>
    <row r="35" spans="1:34" s="1" customFormat="1" x14ac:dyDescent="0.25">
      <c r="A35" s="175">
        <v>405</v>
      </c>
      <c r="B35" s="176">
        <f>'Plan Hygiene - Effekt'!L12</f>
        <v>389.20499999999998</v>
      </c>
      <c r="C35" s="177">
        <f t="shared" ref="C35:C51" si="1">B35/(4185*($H$4-$H$5))*3600</f>
        <v>33.479999999999997</v>
      </c>
      <c r="D35" s="178">
        <f>C35/SQRT(Data!$G$1)/100</f>
        <v>0.10587305606243733</v>
      </c>
      <c r="E35" s="177" t="str">
        <f>IF(D35&gt;0.75,8,IF(D35&lt;0.13,"-",HLOOKUP(D35,Forinnstilling!$D$23:$R$24,2,TRUE)))</f>
        <v>-</v>
      </c>
      <c r="F35" s="177">
        <f>IF(D35&gt;0.26,"-",IF(D35&lt;0.07,2,HLOOKUP(D35,Forinnstilling!$D$26:$R$27,2,TRUE)))</f>
        <v>4.5</v>
      </c>
      <c r="G35" s="179"/>
      <c r="H35" s="177"/>
      <c r="I35" s="178"/>
      <c r="J35" s="177"/>
      <c r="K35" s="177"/>
      <c r="L35" s="179"/>
      <c r="M35" s="177"/>
      <c r="N35" s="178"/>
      <c r="O35" s="177"/>
      <c r="P35" s="177"/>
      <c r="Q35" s="179">
        <f>'Plan Hygiene - Effekt'!O12</f>
        <v>462.10500000000002</v>
      </c>
      <c r="R35" s="177">
        <f t="shared" ref="R35:R51" si="2">Q35/(4185*($H$4-$H$5))*3600</f>
        <v>39.75096774193549</v>
      </c>
      <c r="S35" s="178">
        <f>R35/SQRT(Data!$G$1)/100</f>
        <v>0.12570359726039648</v>
      </c>
      <c r="T35" s="177" t="str">
        <f>IF(S35&gt;0.75,8,IF(S35&lt;0.13,"-",HLOOKUP(S35,Forinnstilling!$D$23:$R$24,2,TRUE)))</f>
        <v>-</v>
      </c>
      <c r="U35" s="177">
        <f>IF(S35&gt;0.26,"-",IF(S35&lt;0.07,2,HLOOKUP(S35,Forinnstilling!$D$26:$R$27,2,TRUE)))</f>
        <v>5</v>
      </c>
      <c r="V35" s="186">
        <f>'Plan Hygiene - Effekt'!P12</f>
        <v>212.22</v>
      </c>
      <c r="W35" s="177">
        <f t="shared" ref="W35:W51" si="3">V35/(4185*($H$4-$H$5))*3600</f>
        <v>18.255483870967741</v>
      </c>
      <c r="X35" s="178">
        <f>W35/SQRT(Data!$G$1)/100</f>
        <v>5.7728908820725448E-2</v>
      </c>
      <c r="Y35" s="177" t="str">
        <f>IF(X35&gt;0.75,8,IF(X35&lt;0.13,"-",HLOOKUP(X35,Forinnstilling!$D$23:$R$24,2,TRUE)))</f>
        <v>-</v>
      </c>
      <c r="Z35" s="177">
        <f>IF(X35&gt;0.26,"-",IF(X35&lt;0.07,2,HLOOKUP(X35,Forinnstilling!$D$26:$R$27,2,TRUE)))</f>
        <v>2</v>
      </c>
      <c r="AA35" s="27"/>
      <c r="AB35" s="27"/>
      <c r="AC35" s="27"/>
      <c r="AD35" s="27"/>
      <c r="AE35" s="27"/>
      <c r="AF35" s="27"/>
      <c r="AG35" s="27"/>
      <c r="AH35" s="27"/>
    </row>
    <row r="36" spans="1:34" s="1" customFormat="1" x14ac:dyDescent="0.25">
      <c r="A36" s="175">
        <v>505</v>
      </c>
      <c r="B36" s="180">
        <f>'Plan Hygiene - Effekt'!L13</f>
        <v>485.30500000000001</v>
      </c>
      <c r="C36" s="181">
        <f t="shared" si="1"/>
        <v>41.74666666666667</v>
      </c>
      <c r="D36" s="182">
        <f>C36/SQRT(Data!$G$1)/100</f>
        <v>0.13201455138649595</v>
      </c>
      <c r="E36" s="181">
        <f>IF(D36&gt;0.75,8,IF(D36&lt;0.13,"-",HLOOKUP(D36,Forinnstilling!$D$23:$R$24,2,TRUE)))</f>
        <v>1</v>
      </c>
      <c r="F36" s="181">
        <f>IF(D36&gt;0.26,"-",IF(D36&lt;0.07,2,HLOOKUP(D36,Forinnstilling!$D$26:$R$27,2,TRUE)))</f>
        <v>5.5</v>
      </c>
      <c r="G36" s="183"/>
      <c r="H36" s="181"/>
      <c r="I36" s="182"/>
      <c r="J36" s="181"/>
      <c r="K36" s="181"/>
      <c r="L36" s="183"/>
      <c r="M36" s="181"/>
      <c r="N36" s="182"/>
      <c r="O36" s="181"/>
      <c r="P36" s="181"/>
      <c r="Q36" s="183">
        <f>'Plan Hygiene - Effekt'!O13</f>
        <v>576.20500000000004</v>
      </c>
      <c r="R36" s="181">
        <f t="shared" si="2"/>
        <v>49.566021505376348</v>
      </c>
      <c r="S36" s="182">
        <f>R36/SQRT(Data!$G$1)/100</f>
        <v>0.15674152250987708</v>
      </c>
      <c r="T36" s="181">
        <f>IF(S36&gt;0.75,8,IF(S36&lt;0.13,"-",HLOOKUP(S36,Forinnstilling!$D$23:$R$24,2,TRUE)))</f>
        <v>1</v>
      </c>
      <c r="U36" s="181">
        <f>IF(S36&gt;0.26,"-",IF(S36&lt;0.07,2,HLOOKUP(S36,Forinnstilling!$D$26:$R$27,2,TRUE)))</f>
        <v>6</v>
      </c>
      <c r="V36" s="187">
        <f>'Plan Hygiene - Effekt'!P13</f>
        <v>264.62</v>
      </c>
      <c r="W36" s="181">
        <f t="shared" si="3"/>
        <v>22.763010752688171</v>
      </c>
      <c r="X36" s="182">
        <f>W36/SQRT(Data!$G$1)/100</f>
        <v>7.1982960381398411E-2</v>
      </c>
      <c r="Y36" s="181" t="str">
        <f>IF(X36&gt;0.75,8,IF(X36&lt;0.13,"-",HLOOKUP(X36,Forinnstilling!$D$23:$R$24,2,TRUE)))</f>
        <v>-</v>
      </c>
      <c r="Z36" s="181">
        <f>IF(X36&gt;0.26,"-",IF(X36&lt;0.07,2,HLOOKUP(X36,Forinnstilling!$D$26:$R$27,2,TRUE)))</f>
        <v>2.5</v>
      </c>
      <c r="AA36" s="27"/>
      <c r="AB36" s="27"/>
      <c r="AC36" s="27"/>
      <c r="AD36" s="27"/>
      <c r="AE36" s="27"/>
      <c r="AF36" s="27"/>
      <c r="AG36" s="27"/>
      <c r="AH36" s="27"/>
    </row>
    <row r="37" spans="1:34" s="1" customFormat="1" x14ac:dyDescent="0.25">
      <c r="A37" s="175">
        <v>605</v>
      </c>
      <c r="B37" s="176">
        <f>'Plan Hygiene - Effekt'!L14</f>
        <v>581.40499999999997</v>
      </c>
      <c r="C37" s="177">
        <f t="shared" si="1"/>
        <v>50.013333333333328</v>
      </c>
      <c r="D37" s="178">
        <f>C37/SQRT(Data!$G$1)/100</f>
        <v>0.15815604671055453</v>
      </c>
      <c r="E37" s="177">
        <f>IF(D37&gt;0.75,8,IF(D37&lt;0.13,"-",HLOOKUP(D37,Forinnstilling!$D$23:$R$24,2,TRUE)))</f>
        <v>1</v>
      </c>
      <c r="F37" s="177">
        <f>IF(D37&gt;0.26,"-",IF(D37&lt;0.07,2,HLOOKUP(D37,Forinnstilling!$D$26:$R$27,2,TRUE)))</f>
        <v>6</v>
      </c>
      <c r="G37" s="179"/>
      <c r="H37" s="177"/>
      <c r="I37" s="178"/>
      <c r="J37" s="177"/>
      <c r="K37" s="177"/>
      <c r="L37" s="179"/>
      <c r="M37" s="177"/>
      <c r="N37" s="178"/>
      <c r="O37" s="177"/>
      <c r="P37" s="177"/>
      <c r="Q37" s="179">
        <f>'Plan Hygiene - Effekt'!O14</f>
        <v>690.30500000000006</v>
      </c>
      <c r="R37" s="177">
        <f t="shared" si="2"/>
        <v>59.381075268817206</v>
      </c>
      <c r="S37" s="178">
        <f>R37/SQRT(Data!$G$1)/100</f>
        <v>0.18777944775935768</v>
      </c>
      <c r="T37" s="177">
        <f>IF(S37&gt;0.75,8,IF(S37&lt;0.13,"-",HLOOKUP(S37,Forinnstilling!$D$23:$R$24,2,TRUE)))</f>
        <v>1.5</v>
      </c>
      <c r="U37" s="177">
        <f>IF(S37&gt;0.26,"-",IF(S37&lt;0.07,2,HLOOKUP(S37,Forinnstilling!$D$26:$R$27,2,TRUE)))</f>
        <v>7</v>
      </c>
      <c r="V37" s="186">
        <f>'Plan Hygiene - Effekt'!P14</f>
        <v>317.02000000000004</v>
      </c>
      <c r="W37" s="177">
        <f t="shared" si="3"/>
        <v>27.270537634408605</v>
      </c>
      <c r="X37" s="178">
        <f>W37/SQRT(Data!$G$1)/100</f>
        <v>8.6237011942071368E-2</v>
      </c>
      <c r="Y37" s="177" t="str">
        <f>IF(X37&gt;0.75,8,IF(X37&lt;0.13,"-",HLOOKUP(X37,Forinnstilling!$D$23:$R$24,2,TRUE)))</f>
        <v>-</v>
      </c>
      <c r="Z37" s="177">
        <f>IF(X37&gt;0.26,"-",IF(X37&lt;0.07,2,HLOOKUP(X37,Forinnstilling!$D$26:$R$27,2,TRUE)))</f>
        <v>3.5</v>
      </c>
      <c r="AA37" s="27"/>
      <c r="AB37" s="27"/>
      <c r="AC37" s="27"/>
      <c r="AD37" s="27"/>
      <c r="AE37" s="27"/>
      <c r="AF37" s="27"/>
      <c r="AG37" s="27"/>
      <c r="AH37" s="27"/>
    </row>
    <row r="38" spans="1:34" s="1" customFormat="1" x14ac:dyDescent="0.25">
      <c r="A38" s="175">
        <v>705</v>
      </c>
      <c r="B38" s="180">
        <f>'Plan Hygiene - Effekt'!L15</f>
        <v>677.505</v>
      </c>
      <c r="C38" s="181">
        <f t="shared" si="1"/>
        <v>58.279999999999994</v>
      </c>
      <c r="D38" s="182">
        <f>C38/SQRT(Data!$G$1)/100</f>
        <v>0.1842975420346131</v>
      </c>
      <c r="E38" s="181">
        <f>IF(D38&gt;0.75,8,IF(D38&lt;0.13,"-",HLOOKUP(D38,Forinnstilling!$D$23:$R$24,2,TRUE)))</f>
        <v>1.5</v>
      </c>
      <c r="F38" s="181">
        <f>IF(D38&gt;0.26,"-",IF(D38&lt;0.07,2,HLOOKUP(D38,Forinnstilling!$D$26:$R$27,2,TRUE)))</f>
        <v>7</v>
      </c>
      <c r="G38" s="183"/>
      <c r="H38" s="181"/>
      <c r="I38" s="182"/>
      <c r="J38" s="181"/>
      <c r="K38" s="181"/>
      <c r="L38" s="183"/>
      <c r="M38" s="181"/>
      <c r="N38" s="182"/>
      <c r="O38" s="181"/>
      <c r="P38" s="181"/>
      <c r="Q38" s="183">
        <f>'Plan Hygiene - Effekt'!O15</f>
        <v>804.40499999999997</v>
      </c>
      <c r="R38" s="181">
        <f t="shared" si="2"/>
        <v>69.196129032258057</v>
      </c>
      <c r="S38" s="182">
        <f>R38/SQRT(Data!$G$1)/100</f>
        <v>0.21881737300883827</v>
      </c>
      <c r="T38" s="181">
        <f>IF(S38&gt;0.75,8,IF(S38&lt;0.13,"-",HLOOKUP(S38,Forinnstilling!$D$23:$R$24,2,TRUE)))</f>
        <v>1.5</v>
      </c>
      <c r="U38" s="181">
        <f>IF(S38&gt;0.26,"-",IF(S38&lt;0.07,2,HLOOKUP(S38,Forinnstilling!$D$26:$R$27,2,TRUE)))</f>
        <v>7</v>
      </c>
      <c r="V38" s="187">
        <f>'Plan Hygiene - Effekt'!P15</f>
        <v>369.42</v>
      </c>
      <c r="W38" s="181">
        <f t="shared" si="3"/>
        <v>31.778064516129035</v>
      </c>
      <c r="X38" s="182">
        <f>W38/SQRT(Data!$G$1)/100</f>
        <v>0.10049106350274432</v>
      </c>
      <c r="Y38" s="181" t="str">
        <f>IF(X38&gt;0.75,8,IF(X38&lt;0.13,"-",HLOOKUP(X38,Forinnstilling!$D$23:$R$24,2,TRUE)))</f>
        <v>-</v>
      </c>
      <c r="Z38" s="181">
        <f>IF(X38&gt;0.26,"-",IF(X38&lt;0.07,2,HLOOKUP(X38,Forinnstilling!$D$26:$R$27,2,TRUE)))</f>
        <v>4.5</v>
      </c>
      <c r="AA38" s="27"/>
      <c r="AB38" s="27"/>
      <c r="AC38" s="27"/>
      <c r="AD38" s="27"/>
      <c r="AE38" s="27"/>
      <c r="AF38" s="27"/>
      <c r="AG38" s="27"/>
      <c r="AH38" s="27"/>
    </row>
    <row r="39" spans="1:34" s="1" customFormat="1" x14ac:dyDescent="0.25">
      <c r="A39" s="175">
        <v>805</v>
      </c>
      <c r="B39" s="176">
        <f>'Plan Hygiene - Effekt'!L16</f>
        <v>773.60500000000002</v>
      </c>
      <c r="C39" s="177">
        <f t="shared" si="1"/>
        <v>66.546666666666667</v>
      </c>
      <c r="D39" s="178">
        <f>C39/SQRT(Data!$G$1)/100</f>
        <v>0.21043903735867175</v>
      </c>
      <c r="E39" s="177">
        <f>IF(D39&gt;0.75,8,IF(D39&lt;0.13,"-",HLOOKUP(D39,Forinnstilling!$D$23:$R$24,2,TRUE)))</f>
        <v>1.5</v>
      </c>
      <c r="F39" s="177">
        <f>IF(D39&gt;0.26,"-",IF(D39&lt;0.07,2,HLOOKUP(D39,Forinnstilling!$D$26:$R$27,2,TRUE)))</f>
        <v>7</v>
      </c>
      <c r="G39" s="179"/>
      <c r="H39" s="177"/>
      <c r="I39" s="178"/>
      <c r="J39" s="177"/>
      <c r="K39" s="177"/>
      <c r="L39" s="179"/>
      <c r="M39" s="177"/>
      <c r="N39" s="178"/>
      <c r="O39" s="177"/>
      <c r="P39" s="177"/>
      <c r="Q39" s="179">
        <f>'Plan Hygiene - Effekt'!O16</f>
        <v>918.505</v>
      </c>
      <c r="R39" s="177">
        <f t="shared" si="2"/>
        <v>79.011182795698915</v>
      </c>
      <c r="S39" s="178">
        <f>R39/SQRT(Data!$G$1)/100</f>
        <v>0.24985529825831887</v>
      </c>
      <c r="T39" s="177">
        <f>IF(S39&gt;0.75,8,IF(S39&lt;0.13,"-",HLOOKUP(S39,Forinnstilling!$D$23:$R$24,2,TRUE)))</f>
        <v>2</v>
      </c>
      <c r="U39" s="177">
        <f>IF(S39&gt;0.26,"-",IF(S39&lt;0.07,2,HLOOKUP(S39,Forinnstilling!$D$26:$R$27,2,TRUE)))</f>
        <v>7.5</v>
      </c>
      <c r="V39" s="186">
        <f>'Plan Hygiene - Effekt'!P16</f>
        <v>421.82</v>
      </c>
      <c r="W39" s="177">
        <f t="shared" si="3"/>
        <v>36.285591397849458</v>
      </c>
      <c r="X39" s="178">
        <f>W39/SQRT(Data!$G$1)/100</f>
        <v>0.11474511506341725</v>
      </c>
      <c r="Y39" s="177" t="str">
        <f>IF(X39&gt;0.75,8,IF(X39&lt;0.13,"-",HLOOKUP(X39,Forinnstilling!$D$23:$R$24,2,TRUE)))</f>
        <v>-</v>
      </c>
      <c r="Z39" s="177">
        <f>IF(X39&gt;0.26,"-",IF(X39&lt;0.07,2,HLOOKUP(X39,Forinnstilling!$D$26:$R$27,2,TRUE)))</f>
        <v>5</v>
      </c>
      <c r="AA39" s="27"/>
      <c r="AB39" s="27"/>
      <c r="AC39" s="27"/>
      <c r="AD39" s="27"/>
      <c r="AE39" s="27"/>
      <c r="AF39" s="27"/>
      <c r="AG39" s="27"/>
      <c r="AH39" s="27"/>
    </row>
    <row r="40" spans="1:34" s="1" customFormat="1" x14ac:dyDescent="0.25">
      <c r="A40" s="175">
        <v>905</v>
      </c>
      <c r="B40" s="180">
        <f>'Plan Hygiene - Effekt'!L17</f>
        <v>869.70499999999993</v>
      </c>
      <c r="C40" s="181">
        <f t="shared" si="1"/>
        <v>74.813333333333333</v>
      </c>
      <c r="D40" s="182">
        <f>C40/SQRT(Data!$G$1)/100</f>
        <v>0.23658053268273033</v>
      </c>
      <c r="E40" s="181">
        <f>IF(D40&gt;0.75,8,IF(D40&lt;0.13,"-",HLOOKUP(D40,Forinnstilling!$D$23:$R$24,2,TRUE)))</f>
        <v>2</v>
      </c>
      <c r="F40" s="181">
        <f>IF(D40&gt;0.26,"-",IF(D40&lt;0.07,2,HLOOKUP(D40,Forinnstilling!$D$26:$R$27,2,TRUE)))</f>
        <v>7.5</v>
      </c>
      <c r="G40" s="183"/>
      <c r="H40" s="181"/>
      <c r="I40" s="182"/>
      <c r="J40" s="181"/>
      <c r="K40" s="181"/>
      <c r="L40" s="183"/>
      <c r="M40" s="181"/>
      <c r="N40" s="182"/>
      <c r="O40" s="181"/>
      <c r="P40" s="181"/>
      <c r="Q40" s="183">
        <f>'Plan Hygiene - Effekt'!O17</f>
        <v>1032.605</v>
      </c>
      <c r="R40" s="181">
        <f t="shared" si="2"/>
        <v>88.826236559139787</v>
      </c>
      <c r="S40" s="182">
        <f>R40/SQRT(Data!$G$1)/100</f>
        <v>0.28089322350779949</v>
      </c>
      <c r="T40" s="181">
        <f>IF(S40&gt;0.75,8,IF(S40&lt;0.13,"-",HLOOKUP(S40,Forinnstilling!$D$23:$R$24,2,TRUE)))</f>
        <v>2.5</v>
      </c>
      <c r="U40" s="181" t="str">
        <f>IF(S40&gt;0.26,"-",IF(S40&lt;0.07,2,HLOOKUP(S40,Forinnstilling!$D$26:$R$27,2,TRUE)))</f>
        <v>-</v>
      </c>
      <c r="V40" s="187">
        <f>'Plan Hygiene - Effekt'!P17</f>
        <v>474.22</v>
      </c>
      <c r="W40" s="181">
        <f t="shared" si="3"/>
        <v>40.793118279569896</v>
      </c>
      <c r="X40" s="182">
        <f>W40/SQRT(Data!$G$1)/100</f>
        <v>0.12899916662409022</v>
      </c>
      <c r="Y40" s="181" t="str">
        <f>IF(X40&gt;0.75,8,IF(X40&lt;0.13,"-",HLOOKUP(X40,Forinnstilling!$D$23:$R$24,2,TRUE)))</f>
        <v>-</v>
      </c>
      <c r="Z40" s="181">
        <f>IF(X40&gt;0.26,"-",IF(X40&lt;0.07,2,HLOOKUP(X40,Forinnstilling!$D$26:$R$27,2,TRUE)))</f>
        <v>5</v>
      </c>
      <c r="AA40" s="27"/>
      <c r="AB40" s="27"/>
      <c r="AC40" s="27"/>
      <c r="AD40" s="27"/>
      <c r="AE40" s="27"/>
      <c r="AF40" s="27"/>
      <c r="AG40" s="27"/>
      <c r="AH40" s="27"/>
    </row>
    <row r="41" spans="1:34" s="1" customFormat="1" x14ac:dyDescent="0.25">
      <c r="A41" s="175">
        <v>1005</v>
      </c>
      <c r="B41" s="176">
        <f>'Plan Hygiene - Effekt'!L18</f>
        <v>961</v>
      </c>
      <c r="C41" s="177">
        <f t="shared" si="1"/>
        <v>82.666666666666671</v>
      </c>
      <c r="D41" s="178">
        <f>C41/SQRT(Data!$G$1)/100</f>
        <v>0.26141495324058606</v>
      </c>
      <c r="E41" s="177">
        <f>IF(D41&gt;0.75,8,IF(D41&lt;0.13,"-",HLOOKUP(D41,Forinnstilling!$D$23:$R$24,2,TRUE)))</f>
        <v>2</v>
      </c>
      <c r="F41" s="177" t="str">
        <f>IF(D41&gt;0.26,"-",IF(D41&lt;0.07,2,HLOOKUP(D41,Forinnstilling!$D$26:$R$27,2,TRUE)))</f>
        <v>-</v>
      </c>
      <c r="G41" s="179"/>
      <c r="H41" s="177"/>
      <c r="I41" s="178"/>
      <c r="J41" s="177"/>
      <c r="K41" s="177"/>
      <c r="L41" s="179"/>
      <c r="M41" s="177"/>
      <c r="N41" s="178"/>
      <c r="O41" s="177"/>
      <c r="P41" s="177"/>
      <c r="Q41" s="179">
        <f>'Plan Hygiene - Effekt'!O18</f>
        <v>1141</v>
      </c>
      <c r="R41" s="177">
        <f t="shared" si="2"/>
        <v>98.150537634408607</v>
      </c>
      <c r="S41" s="178">
        <f>R41/SQRT(Data!$G$1)/100</f>
        <v>0.31037925249480608</v>
      </c>
      <c r="T41" s="177">
        <f>IF(S41&gt;0.75,8,IF(S41&lt;0.13,"-",HLOOKUP(S41,Forinnstilling!$D$23:$R$24,2,TRUE)))</f>
        <v>3</v>
      </c>
      <c r="U41" s="177" t="str">
        <f>IF(S41&gt;0.26,"-",IF(S41&lt;0.07,2,HLOOKUP(S41,Forinnstilling!$D$26:$R$27,2,TRUE)))</f>
        <v>-</v>
      </c>
      <c r="V41" s="186">
        <f>'Plan Hygiene - Effekt'!P18</f>
        <v>524</v>
      </c>
      <c r="W41" s="177">
        <f t="shared" si="3"/>
        <v>45.075268817204304</v>
      </c>
      <c r="X41" s="178">
        <f>W41/SQRT(Data!$G$1)/100</f>
        <v>0.14254051560672953</v>
      </c>
      <c r="Y41" s="177">
        <f>IF(X41&gt;0.75,8,IF(X41&lt;0.13,"-",HLOOKUP(X41,Forinnstilling!$D$23:$R$24,2,TRUE)))</f>
        <v>1</v>
      </c>
      <c r="Z41" s="177">
        <f>IF(X41&gt;0.26,"-",IF(X41&lt;0.07,2,HLOOKUP(X41,Forinnstilling!$D$26:$R$27,2,TRUE)))</f>
        <v>5.5</v>
      </c>
      <c r="AA41" s="27"/>
      <c r="AB41" s="27"/>
      <c r="AC41" s="27"/>
      <c r="AD41" s="27"/>
      <c r="AE41" s="27"/>
      <c r="AF41" s="27"/>
      <c r="AG41" s="27"/>
      <c r="AH41" s="27"/>
    </row>
    <row r="42" spans="1:34" s="1" customFormat="1" x14ac:dyDescent="0.25">
      <c r="A42" s="175">
        <v>1105</v>
      </c>
      <c r="B42" s="180">
        <f>'Plan Hygiene - Effekt'!L19</f>
        <v>1061.905</v>
      </c>
      <c r="C42" s="181">
        <f t="shared" si="1"/>
        <v>91.346666666666664</v>
      </c>
      <c r="D42" s="182">
        <f>C42/SQRT(Data!$G$1)/100</f>
        <v>0.28886352333084753</v>
      </c>
      <c r="E42" s="181">
        <f>IF(D42&gt;0.75,8,IF(D42&lt;0.13,"-",HLOOKUP(D42,Forinnstilling!$D$23:$R$24,2,TRUE)))</f>
        <v>2.5</v>
      </c>
      <c r="F42" s="181" t="str">
        <f>IF(D42&gt;0.26,"-",IF(D42&lt;0.07,2,HLOOKUP(D42,Forinnstilling!$D$26:$R$27,2,TRUE)))</f>
        <v>-</v>
      </c>
      <c r="G42" s="183"/>
      <c r="H42" s="181"/>
      <c r="I42" s="182"/>
      <c r="J42" s="181"/>
      <c r="K42" s="181"/>
      <c r="L42" s="183"/>
      <c r="M42" s="181"/>
      <c r="N42" s="182"/>
      <c r="O42" s="181"/>
      <c r="P42" s="181"/>
      <c r="Q42" s="183">
        <f>'Plan Hygiene - Effekt'!O19</f>
        <v>1260.8050000000001</v>
      </c>
      <c r="R42" s="181">
        <f t="shared" si="2"/>
        <v>108.45634408602152</v>
      </c>
      <c r="S42" s="182">
        <f>R42/SQRT(Data!$G$1)/100</f>
        <v>0.34296907400676074</v>
      </c>
      <c r="T42" s="181">
        <f>IF(S42&gt;0.75,8,IF(S42&lt;0.13,"-",HLOOKUP(S42,Forinnstilling!$D$23:$R$24,2,TRUE)))</f>
        <v>3</v>
      </c>
      <c r="U42" s="181" t="str">
        <f>IF(S42&gt;0.26,"-",IF(S42&lt;0.07,2,HLOOKUP(S42,Forinnstilling!$D$26:$R$27,2,TRUE)))</f>
        <v>-</v>
      </c>
      <c r="V42" s="187">
        <f>'Plan Hygiene - Effekt'!P19</f>
        <v>579.02</v>
      </c>
      <c r="W42" s="181">
        <f t="shared" si="3"/>
        <v>49.80817204301075</v>
      </c>
      <c r="X42" s="182">
        <f>W42/SQRT(Data!$G$1)/100</f>
        <v>0.15750726974543611</v>
      </c>
      <c r="Y42" s="181">
        <f>IF(X42&gt;0.75,8,IF(X42&lt;0.13,"-",HLOOKUP(X42,Forinnstilling!$D$23:$R$24,2,TRUE)))</f>
        <v>1</v>
      </c>
      <c r="Z42" s="181">
        <f>IF(X42&gt;0.26,"-",IF(X42&lt;0.07,2,HLOOKUP(X42,Forinnstilling!$D$26:$R$27,2,TRUE)))</f>
        <v>6</v>
      </c>
      <c r="AA42" s="27"/>
      <c r="AB42" s="27"/>
      <c r="AC42" s="27"/>
      <c r="AD42" s="27"/>
      <c r="AE42" s="27"/>
      <c r="AF42" s="27"/>
      <c r="AG42" s="27"/>
      <c r="AH42" s="27"/>
    </row>
    <row r="43" spans="1:34" s="1" customFormat="1" x14ac:dyDescent="0.25">
      <c r="A43" s="175">
        <v>1205</v>
      </c>
      <c r="B43" s="176">
        <f>'Plan Hygiene - Effekt'!L20</f>
        <v>1158.0049999999999</v>
      </c>
      <c r="C43" s="177">
        <f t="shared" si="1"/>
        <v>99.613333333333316</v>
      </c>
      <c r="D43" s="178">
        <f>C43/SQRT(Data!$G$1)/100</f>
        <v>0.3150050186549061</v>
      </c>
      <c r="E43" s="177">
        <f>IF(D43&gt;0.75,8,IF(D43&lt;0.13,"-",HLOOKUP(D43,Forinnstilling!$D$23:$R$24,2,TRUE)))</f>
        <v>3</v>
      </c>
      <c r="F43" s="177" t="str">
        <f>IF(D43&gt;0.26,"-",IF(D43&lt;0.07,2,HLOOKUP(D43,Forinnstilling!$D$26:$R$27,2,TRUE)))</f>
        <v>-</v>
      </c>
      <c r="G43" s="179"/>
      <c r="H43" s="177"/>
      <c r="I43" s="178"/>
      <c r="J43" s="177"/>
      <c r="K43" s="177"/>
      <c r="L43" s="179"/>
      <c r="M43" s="177"/>
      <c r="N43" s="178"/>
      <c r="O43" s="177"/>
      <c r="P43" s="177"/>
      <c r="Q43" s="179">
        <f>'Plan Hygiene - Effekt'!O20</f>
        <v>1374.905</v>
      </c>
      <c r="R43" s="177">
        <f t="shared" si="2"/>
        <v>118.27139784946236</v>
      </c>
      <c r="S43" s="178">
        <f>R43/SQRT(Data!$G$1)/100</f>
        <v>0.37400699925624131</v>
      </c>
      <c r="T43" s="177">
        <f>IF(S43&gt;0.75,8,IF(S43&lt;0.13,"-",HLOOKUP(S43,Forinnstilling!$D$23:$R$24,2,TRUE)))</f>
        <v>3.5</v>
      </c>
      <c r="U43" s="177" t="str">
        <f>IF(S43&gt;0.26,"-",IF(S43&lt;0.07,2,HLOOKUP(S43,Forinnstilling!$D$26:$R$27,2,TRUE)))</f>
        <v>-</v>
      </c>
      <c r="V43" s="186">
        <f>'Plan Hygiene - Effekt'!P20</f>
        <v>631.42000000000007</v>
      </c>
      <c r="W43" s="177">
        <f t="shared" si="3"/>
        <v>54.315698924731194</v>
      </c>
      <c r="X43" s="178">
        <f>W43/SQRT(Data!$G$1)/100</f>
        <v>0.1717613213061091</v>
      </c>
      <c r="Y43" s="177">
        <f>IF(X43&gt;0.75,8,IF(X43&lt;0.13,"-",HLOOKUP(X43,Forinnstilling!$D$23:$R$24,2,TRUE)))</f>
        <v>1</v>
      </c>
      <c r="Z43" s="177">
        <f>IF(X43&gt;0.26,"-",IF(X43&lt;0.07,2,HLOOKUP(X43,Forinnstilling!$D$26:$R$27,2,TRUE)))</f>
        <v>6.5</v>
      </c>
      <c r="AA43" s="27"/>
      <c r="AB43" s="27"/>
      <c r="AC43" s="27"/>
      <c r="AD43" s="27"/>
      <c r="AE43" s="27"/>
      <c r="AF43" s="27"/>
      <c r="AG43" s="27"/>
      <c r="AH43" s="27"/>
    </row>
    <row r="44" spans="1:34" s="1" customFormat="1" x14ac:dyDescent="0.25">
      <c r="A44" s="175">
        <v>1305</v>
      </c>
      <c r="B44" s="180">
        <f>'Plan Hygiene - Effekt'!L21</f>
        <v>1254.105</v>
      </c>
      <c r="C44" s="181">
        <f t="shared" si="1"/>
        <v>107.88</v>
      </c>
      <c r="D44" s="182">
        <f>C44/SQRT(Data!$G$1)/100</f>
        <v>0.34114651397896473</v>
      </c>
      <c r="E44" s="181">
        <f>IF(D44&gt;0.75,8,IF(D44&lt;0.13,"-",HLOOKUP(D44,Forinnstilling!$D$23:$R$24,2,TRUE)))</f>
        <v>3</v>
      </c>
      <c r="F44" s="181" t="str">
        <f>IF(D44&gt;0.26,"-",IF(D44&lt;0.07,2,HLOOKUP(D44,Forinnstilling!$D$26:$R$27,2,TRUE)))</f>
        <v>-</v>
      </c>
      <c r="G44" s="183"/>
      <c r="H44" s="181"/>
      <c r="I44" s="182"/>
      <c r="J44" s="181"/>
      <c r="K44" s="181"/>
      <c r="L44" s="183"/>
      <c r="M44" s="181"/>
      <c r="N44" s="182"/>
      <c r="O44" s="181"/>
      <c r="P44" s="181"/>
      <c r="Q44" s="183">
        <f>'Plan Hygiene - Effekt'!O21</f>
        <v>1489.0050000000001</v>
      </c>
      <c r="R44" s="181">
        <f t="shared" si="2"/>
        <v>128.08645161290323</v>
      </c>
      <c r="S44" s="182">
        <f>R44/SQRT(Data!$G$1)/100</f>
        <v>0.40504492450572194</v>
      </c>
      <c r="T44" s="181">
        <f>IF(S44&gt;0.75,8,IF(S44&lt;0.13,"-",HLOOKUP(S44,Forinnstilling!$D$23:$R$24,2,TRUE)))</f>
        <v>4</v>
      </c>
      <c r="U44" s="181" t="str">
        <f>IF(S44&gt;0.26,"-",IF(S44&lt;0.07,2,HLOOKUP(S44,Forinnstilling!$D$26:$R$27,2,TRUE)))</f>
        <v>-</v>
      </c>
      <c r="V44" s="187">
        <f>'Plan Hygiene - Effekt'!P21</f>
        <v>683.82</v>
      </c>
      <c r="W44" s="181">
        <f t="shared" si="3"/>
        <v>58.823225806451617</v>
      </c>
      <c r="X44" s="182">
        <f>W44/SQRT(Data!$G$1)/100</f>
        <v>0.18601537286678205</v>
      </c>
      <c r="Y44" s="181">
        <f>IF(X44&gt;0.75,8,IF(X44&lt;0.13,"-",HLOOKUP(X44,Forinnstilling!$D$23:$R$24,2,TRUE)))</f>
        <v>1.5</v>
      </c>
      <c r="Z44" s="181">
        <f>IF(X44&gt;0.26,"-",IF(X44&lt;0.07,2,HLOOKUP(X44,Forinnstilling!$D$26:$R$27,2,TRUE)))</f>
        <v>7</v>
      </c>
      <c r="AA44" s="27"/>
      <c r="AB44" s="27"/>
      <c r="AC44" s="27"/>
      <c r="AD44" s="27"/>
      <c r="AE44" s="27"/>
      <c r="AF44" s="27"/>
      <c r="AG44" s="27"/>
      <c r="AH44" s="27"/>
    </row>
    <row r="45" spans="1:34" s="1" customFormat="1" x14ac:dyDescent="0.25">
      <c r="A45" s="175">
        <v>1405</v>
      </c>
      <c r="B45" s="176">
        <f>'Plan Hygiene - Effekt'!L22</f>
        <v>1350.2049999999999</v>
      </c>
      <c r="C45" s="177">
        <f t="shared" si="1"/>
        <v>116.14666666666665</v>
      </c>
      <c r="D45" s="178">
        <f>C45/SQRT(Data!$G$1)/100</f>
        <v>0.3672880093030233</v>
      </c>
      <c r="E45" s="177">
        <f>IF(D45&gt;0.75,8,IF(D45&lt;0.13,"-",HLOOKUP(D45,Forinnstilling!$D$23:$R$24,2,TRUE)))</f>
        <v>3.5</v>
      </c>
      <c r="F45" s="177" t="str">
        <f>IF(D45&gt;0.26,"-",IF(D45&lt;0.07,2,HLOOKUP(D45,Forinnstilling!$D$26:$R$27,2,TRUE)))</f>
        <v>-</v>
      </c>
      <c r="G45" s="179"/>
      <c r="H45" s="177"/>
      <c r="I45" s="178"/>
      <c r="J45" s="177"/>
      <c r="K45" s="177"/>
      <c r="L45" s="179"/>
      <c r="M45" s="177"/>
      <c r="N45" s="178"/>
      <c r="O45" s="177"/>
      <c r="P45" s="177"/>
      <c r="Q45" s="179">
        <f>'Plan Hygiene - Effekt'!O22</f>
        <v>1603.105</v>
      </c>
      <c r="R45" s="177">
        <f t="shared" si="2"/>
        <v>137.90150537634409</v>
      </c>
      <c r="S45" s="178">
        <f>R45/SQRT(Data!$G$1)/100</f>
        <v>0.43608284975520256</v>
      </c>
      <c r="T45" s="177">
        <f>IF(S45&gt;0.75,8,IF(S45&lt;0.13,"-",HLOOKUP(S45,Forinnstilling!$D$23:$R$24,2,TRUE)))</f>
        <v>4.5</v>
      </c>
      <c r="U45" s="177" t="str">
        <f>IF(S45&gt;0.26,"-",IF(S45&lt;0.07,2,HLOOKUP(S45,Forinnstilling!$D$26:$R$27,2,TRUE)))</f>
        <v>-</v>
      </c>
      <c r="V45" s="186">
        <f>'Plan Hygiene - Effekt'!P22</f>
        <v>736.22</v>
      </c>
      <c r="W45" s="177">
        <f t="shared" si="3"/>
        <v>63.330752688172048</v>
      </c>
      <c r="X45" s="178">
        <f>W45/SQRT(Data!$G$1)/100</f>
        <v>0.20026942442745502</v>
      </c>
      <c r="Y45" s="177">
        <f>IF(X45&gt;0.75,8,IF(X45&lt;0.13,"-",HLOOKUP(X45,Forinnstilling!$D$23:$R$24,2,TRUE)))</f>
        <v>1.5</v>
      </c>
      <c r="Z45" s="177">
        <f>IF(X45&gt;0.26,"-",IF(X45&lt;0.07,2,HLOOKUP(X45,Forinnstilling!$D$26:$R$27,2,TRUE)))</f>
        <v>7</v>
      </c>
      <c r="AA45" s="27"/>
      <c r="AB45" s="27"/>
      <c r="AC45" s="27"/>
      <c r="AD45" s="27"/>
      <c r="AE45" s="27"/>
      <c r="AF45" s="27"/>
      <c r="AG45" s="27"/>
      <c r="AH45" s="27"/>
    </row>
    <row r="46" spans="1:34" s="1" customFormat="1" x14ac:dyDescent="0.25">
      <c r="A46" s="175">
        <v>1605</v>
      </c>
      <c r="B46" s="180">
        <f>'Plan Hygiene - Effekt'!L23</f>
        <v>1542.405</v>
      </c>
      <c r="C46" s="181">
        <f t="shared" si="1"/>
        <v>132.68</v>
      </c>
      <c r="D46" s="182">
        <f>C46/SQRT(Data!$G$1)/100</f>
        <v>0.41957099995114056</v>
      </c>
      <c r="E46" s="181">
        <f>IF(D46&gt;0.75,8,IF(D46&lt;0.13,"-",HLOOKUP(D46,Forinnstilling!$D$23:$R$24,2,TRUE)))</f>
        <v>4</v>
      </c>
      <c r="F46" s="181" t="str">
        <f>IF(D46&gt;0.26,"-",IF(D46&lt;0.07,2,HLOOKUP(D46,Forinnstilling!$D$26:$R$27,2,TRUE)))</f>
        <v>-</v>
      </c>
      <c r="G46" s="183"/>
      <c r="H46" s="181"/>
      <c r="I46" s="182"/>
      <c r="J46" s="181"/>
      <c r="K46" s="181"/>
      <c r="L46" s="183"/>
      <c r="M46" s="181"/>
      <c r="N46" s="182"/>
      <c r="O46" s="181"/>
      <c r="P46" s="181"/>
      <c r="Q46" s="183">
        <f>'Plan Hygiene - Effekt'!O23</f>
        <v>1831.3050000000001</v>
      </c>
      <c r="R46" s="181">
        <f t="shared" si="2"/>
        <v>157.53161290322581</v>
      </c>
      <c r="S46" s="182">
        <f>R46/SQRT(Data!$G$1)/100</f>
        <v>0.49815870025416376</v>
      </c>
      <c r="T46" s="181">
        <f>IF(S46&gt;0.75,8,IF(S46&lt;0.13,"-",HLOOKUP(S46,Forinnstilling!$D$23:$R$24,2,TRUE)))</f>
        <v>5</v>
      </c>
      <c r="U46" s="181" t="str">
        <f>IF(S46&gt;0.26,"-",IF(S46&lt;0.07,2,HLOOKUP(S46,Forinnstilling!$D$26:$R$27,2,TRUE)))</f>
        <v>-</v>
      </c>
      <c r="V46" s="187">
        <f>'Plan Hygiene - Effekt'!P23</f>
        <v>841.02</v>
      </c>
      <c r="W46" s="181">
        <f t="shared" si="3"/>
        <v>72.345806451612901</v>
      </c>
      <c r="X46" s="182">
        <f>W46/SQRT(Data!$G$1)/100</f>
        <v>0.22877752754880087</v>
      </c>
      <c r="Y46" s="181">
        <f>IF(X46&gt;0.75,8,IF(X46&lt;0.13,"-",HLOOKUP(X46,Forinnstilling!$D$23:$R$24,2,TRUE)))</f>
        <v>2</v>
      </c>
      <c r="Z46" s="181">
        <f>IF(X46&gt;0.26,"-",IF(X46&lt;0.07,2,HLOOKUP(X46,Forinnstilling!$D$26:$R$27,2,TRUE)))</f>
        <v>7.5</v>
      </c>
      <c r="AA46" s="27"/>
      <c r="AB46" s="27"/>
      <c r="AC46" s="27"/>
      <c r="AD46" s="27"/>
      <c r="AE46" s="27"/>
      <c r="AF46" s="27"/>
      <c r="AG46" s="27"/>
      <c r="AH46" s="27"/>
    </row>
    <row r="47" spans="1:34" s="1" customFormat="1" x14ac:dyDescent="0.25">
      <c r="A47" s="175">
        <v>1805</v>
      </c>
      <c r="B47" s="176">
        <f>'Plan Hygiene - Effekt'!L24</f>
        <v>1734.605</v>
      </c>
      <c r="C47" s="177">
        <f t="shared" si="1"/>
        <v>149.21333333333334</v>
      </c>
      <c r="D47" s="178">
        <f>C47/SQRT(Data!$G$1)/100</f>
        <v>0.47185399059925781</v>
      </c>
      <c r="E47" s="177">
        <f>IF(D47&gt;0.75,8,IF(D47&lt;0.13,"-",HLOOKUP(D47,Forinnstilling!$D$23:$R$24,2,TRUE)))</f>
        <v>5</v>
      </c>
      <c r="F47" s="177" t="str">
        <f>IF(D47&gt;0.26,"-",IF(D47&lt;0.07,2,HLOOKUP(D47,Forinnstilling!$D$26:$R$27,2,TRUE)))</f>
        <v>-</v>
      </c>
      <c r="G47" s="179"/>
      <c r="H47" s="177"/>
      <c r="I47" s="178"/>
      <c r="J47" s="177"/>
      <c r="K47" s="177"/>
      <c r="L47" s="179"/>
      <c r="M47" s="177"/>
      <c r="N47" s="178"/>
      <c r="O47" s="177"/>
      <c r="P47" s="177"/>
      <c r="Q47" s="179">
        <f>'Plan Hygiene - Effekt'!O24</f>
        <v>2059.5050000000001</v>
      </c>
      <c r="R47" s="177">
        <f t="shared" si="2"/>
        <v>177.16172043010755</v>
      </c>
      <c r="S47" s="178">
        <f>R47/SQRT(Data!$G$1)/100</f>
        <v>0.560234550753125</v>
      </c>
      <c r="T47" s="177">
        <f>IF(S47&gt;0.75,8,IF(S47&lt;0.13,"-",HLOOKUP(S47,Forinnstilling!$D$23:$R$24,2,TRUE)))</f>
        <v>5.5</v>
      </c>
      <c r="U47" s="177" t="str">
        <f>IF(S47&gt;0.26,"-",IF(S47&lt;0.07,2,HLOOKUP(S47,Forinnstilling!$D$26:$R$27,2,TRUE)))</f>
        <v>-</v>
      </c>
      <c r="V47" s="186">
        <f>'Plan Hygiene - Effekt'!P24</f>
        <v>945.82</v>
      </c>
      <c r="W47" s="177">
        <f t="shared" si="3"/>
        <v>81.360860215053776</v>
      </c>
      <c r="X47" s="178">
        <f>W47/SQRT(Data!$G$1)/100</f>
        <v>0.25728563067014681</v>
      </c>
      <c r="Y47" s="177">
        <f>IF(X47&gt;0.75,8,IF(X47&lt;0.13,"-",HLOOKUP(X47,Forinnstilling!$D$23:$R$24,2,TRUE)))</f>
        <v>2</v>
      </c>
      <c r="Z47" s="177">
        <f>IF(X47&gt;0.26,"-",IF(X47&lt;0.07,2,HLOOKUP(X47,Forinnstilling!$D$26:$R$27,2,TRUE)))</f>
        <v>7.5</v>
      </c>
      <c r="AA47" s="27"/>
      <c r="AB47" s="27"/>
      <c r="AC47" s="27"/>
      <c r="AD47" s="27"/>
      <c r="AE47" s="27"/>
      <c r="AF47" s="27"/>
      <c r="AG47" s="27"/>
      <c r="AH47" s="27"/>
    </row>
    <row r="48" spans="1:34" s="1" customFormat="1" x14ac:dyDescent="0.25">
      <c r="A48" s="175">
        <v>2005</v>
      </c>
      <c r="B48" s="180">
        <f>'Plan Hygiene - Effekt'!L25</f>
        <v>1926.8049999999998</v>
      </c>
      <c r="C48" s="181">
        <f t="shared" si="1"/>
        <v>165.74666666666664</v>
      </c>
      <c r="D48" s="182">
        <f>C48/SQRT(Data!$G$1)/100</f>
        <v>0.52413698124737484</v>
      </c>
      <c r="E48" s="181">
        <f>IF(D48&gt;0.75,8,IF(D48&lt;0.13,"-",HLOOKUP(D48,Forinnstilling!$D$23:$R$24,2,TRUE)))</f>
        <v>5.5</v>
      </c>
      <c r="F48" s="181" t="str">
        <f>IF(D48&gt;0.26,"-",IF(D48&lt;0.07,2,HLOOKUP(D48,Forinnstilling!$D$26:$R$27,2,TRUE)))</f>
        <v>-</v>
      </c>
      <c r="G48" s="183"/>
      <c r="H48" s="181"/>
      <c r="I48" s="182"/>
      <c r="J48" s="181"/>
      <c r="K48" s="181"/>
      <c r="L48" s="183"/>
      <c r="M48" s="181"/>
      <c r="N48" s="182"/>
      <c r="O48" s="181"/>
      <c r="P48" s="181"/>
      <c r="Q48" s="183">
        <f>'Plan Hygiene - Effekt'!O25</f>
        <v>2287.7049999999999</v>
      </c>
      <c r="R48" s="181">
        <f t="shared" si="2"/>
        <v>196.79182795698924</v>
      </c>
      <c r="S48" s="182">
        <f>R48/SQRT(Data!$G$1)/100</f>
        <v>0.62231040125208614</v>
      </c>
      <c r="T48" s="181">
        <f>IF(S48&gt;0.75,8,IF(S48&lt;0.13,"-",HLOOKUP(S48,Forinnstilling!$D$23:$R$24,2,TRUE)))</f>
        <v>6.5</v>
      </c>
      <c r="U48" s="181" t="str">
        <f>IF(S48&gt;0.26,"-",IF(S48&lt;0.07,2,HLOOKUP(S48,Forinnstilling!$D$26:$R$27,2,TRUE)))</f>
        <v>-</v>
      </c>
      <c r="V48" s="187">
        <f>'Plan Hygiene - Effekt'!P25</f>
        <v>1050.6200000000001</v>
      </c>
      <c r="W48" s="181">
        <f t="shared" si="3"/>
        <v>90.375913978494637</v>
      </c>
      <c r="X48" s="182">
        <f>W48/SQRT(Data!$G$1)/100</f>
        <v>0.28579373379149275</v>
      </c>
      <c r="Y48" s="181">
        <f>IF(X48&gt;0.75,8,IF(X48&lt;0.13,"-",HLOOKUP(X48,Forinnstilling!$D$23:$R$24,2,TRUE)))</f>
        <v>2.5</v>
      </c>
      <c r="Z48" s="181" t="str">
        <f>IF(X48&gt;0.26,"-",IF(X48&lt;0.07,2,HLOOKUP(X48,Forinnstilling!$D$26:$R$27,2,TRUE)))</f>
        <v>-</v>
      </c>
      <c r="AA48" s="27"/>
      <c r="AB48" s="27"/>
      <c r="AC48" s="27"/>
      <c r="AD48" s="27"/>
      <c r="AE48" s="27"/>
      <c r="AF48" s="27"/>
      <c r="AG48" s="27"/>
      <c r="AH48" s="27"/>
    </row>
    <row r="49" spans="1:52" s="1" customFormat="1" x14ac:dyDescent="0.25">
      <c r="A49" s="175">
        <v>2305</v>
      </c>
      <c r="B49" s="176">
        <f>'Plan Hygiene - Effekt'!L26</f>
        <v>2215.105</v>
      </c>
      <c r="C49" s="177">
        <f t="shared" si="1"/>
        <v>190.54666666666668</v>
      </c>
      <c r="D49" s="178">
        <f>C49/SQRT(Data!$G$1)/100</f>
        <v>0.60256146721955073</v>
      </c>
      <c r="E49" s="177">
        <f>IF(D49&gt;0.75,8,IF(D49&lt;0.13,"-",HLOOKUP(D49,Forinnstilling!$D$23:$R$24,2,TRUE)))</f>
        <v>6</v>
      </c>
      <c r="F49" s="177" t="str">
        <f>IF(D49&gt;0.26,"-",IF(D49&lt;0.07,2,HLOOKUP(D49,Forinnstilling!$D$26:$R$27,2,TRUE)))</f>
        <v>-</v>
      </c>
      <c r="G49" s="179"/>
      <c r="H49" s="177"/>
      <c r="I49" s="178"/>
      <c r="J49" s="177"/>
      <c r="K49" s="177"/>
      <c r="L49" s="179"/>
      <c r="M49" s="177"/>
      <c r="N49" s="178"/>
      <c r="O49" s="177"/>
      <c r="P49" s="177"/>
      <c r="Q49" s="179">
        <f>'Plan Hygiene - Effekt'!O26</f>
        <v>2630.0050000000001</v>
      </c>
      <c r="R49" s="177">
        <f t="shared" si="2"/>
        <v>226.23698924731181</v>
      </c>
      <c r="S49" s="178">
        <f>R49/SQRT(Data!$G$1)/100</f>
        <v>0.71542417700052796</v>
      </c>
      <c r="T49" s="177">
        <f>IF(S49&gt;0.75,8,IF(S49&lt;0.13,"-",HLOOKUP(S49,Forinnstilling!$D$23:$R$24,2,TRUE)))</f>
        <v>7.5</v>
      </c>
      <c r="U49" s="177" t="str">
        <f>IF(S49&gt;0.26,"-",IF(S49&lt;0.07,2,HLOOKUP(S49,Forinnstilling!$D$26:$R$27,2,TRUE)))</f>
        <v>-</v>
      </c>
      <c r="V49" s="186">
        <f>'Plan Hygiene - Effekt'!P26</f>
        <v>1207.82</v>
      </c>
      <c r="W49" s="177">
        <f t="shared" si="3"/>
        <v>103.89849462365591</v>
      </c>
      <c r="X49" s="178">
        <f>W49/SQRT(Data!$G$1)/100</f>
        <v>0.32855588847351153</v>
      </c>
      <c r="Y49" s="177">
        <f>IF(X49&gt;0.75,8,IF(X49&lt;0.13,"-",HLOOKUP(X49,Forinnstilling!$D$23:$R$24,2,TRUE)))</f>
        <v>3</v>
      </c>
      <c r="Z49" s="177" t="str">
        <f>IF(X49&gt;0.26,"-",IF(X49&lt;0.07,2,HLOOKUP(X49,Forinnstilling!$D$26:$R$27,2,TRUE)))</f>
        <v>-</v>
      </c>
      <c r="AA49" s="27"/>
      <c r="AB49" s="27"/>
      <c r="AC49" s="27"/>
      <c r="AD49" s="27"/>
      <c r="AE49" s="27"/>
      <c r="AF49" s="27"/>
      <c r="AG49" s="27"/>
      <c r="AH49" s="27"/>
    </row>
    <row r="50" spans="1:52" s="1" customFormat="1" x14ac:dyDescent="0.25">
      <c r="A50" s="175">
        <v>2605</v>
      </c>
      <c r="B50" s="180">
        <f>'Plan Hygiene - Effekt'!L27</f>
        <v>2503.4049999999997</v>
      </c>
      <c r="C50" s="181">
        <f t="shared" si="1"/>
        <v>215.34666666666666</v>
      </c>
      <c r="D50" s="182">
        <f>C50/SQRT(Data!$G$1)/100</f>
        <v>0.68098595319172661</v>
      </c>
      <c r="E50" s="181">
        <f>IF(D50&gt;0.75,8,IF(D50&lt;0.13,"-",HLOOKUP(D50,Forinnstilling!$D$23:$R$24,2,TRUE)))</f>
        <v>7</v>
      </c>
      <c r="F50" s="181" t="str">
        <f>IF(D50&gt;0.26,"-",IF(D50&lt;0.07,2,HLOOKUP(D50,Forinnstilling!$D$26:$R$27,2,TRUE)))</f>
        <v>-</v>
      </c>
      <c r="G50" s="183"/>
      <c r="H50" s="181"/>
      <c r="I50" s="182"/>
      <c r="J50" s="181"/>
      <c r="K50" s="181"/>
      <c r="L50" s="183"/>
      <c r="M50" s="181"/>
      <c r="N50" s="182"/>
      <c r="O50" s="181"/>
      <c r="P50" s="181"/>
      <c r="Q50" s="183">
        <f>'Plan Hygiene - Effekt'!O27</f>
        <v>2972.3049999999998</v>
      </c>
      <c r="R50" s="181">
        <f t="shared" si="2"/>
        <v>255.68215053763439</v>
      </c>
      <c r="S50" s="182">
        <f>R50/SQRT(Data!$G$1)/100</f>
        <v>0.80853795274896978</v>
      </c>
      <c r="T50" s="181">
        <f>IF(S50&gt;0.75,8,IF(S50&lt;0.13,"-",HLOOKUP(S50,Forinnstilling!$D$23:$R$24,2,TRUE)))</f>
        <v>8</v>
      </c>
      <c r="U50" s="181" t="str">
        <f>IF(S50&gt;0.26,"-",IF(S50&lt;0.07,2,HLOOKUP(S50,Forinnstilling!$D$26:$R$27,2,TRUE)))</f>
        <v>-</v>
      </c>
      <c r="V50" s="187">
        <f>'Plan Hygiene - Effekt'!P27</f>
        <v>1365.02</v>
      </c>
      <c r="W50" s="181">
        <f t="shared" si="3"/>
        <v>117.42107526881719</v>
      </c>
      <c r="X50" s="182">
        <f>W50/SQRT(Data!$G$1)/100</f>
        <v>0.37131804315553035</v>
      </c>
      <c r="Y50" s="181">
        <f>IF(X50&gt;0.75,8,IF(X50&lt;0.13,"-",HLOOKUP(X50,Forinnstilling!$D$23:$R$24,2,TRUE)))</f>
        <v>3.5</v>
      </c>
      <c r="Z50" s="181" t="str">
        <f>IF(X50&gt;0.26,"-",IF(X50&lt;0.07,2,HLOOKUP(X50,Forinnstilling!$D$26:$R$27,2,TRUE)))</f>
        <v>-</v>
      </c>
      <c r="AA50" s="27"/>
      <c r="AB50" s="27"/>
      <c r="AC50" s="27"/>
      <c r="AD50" s="27"/>
      <c r="AE50" s="27"/>
      <c r="AF50" s="27"/>
      <c r="AG50" s="27"/>
      <c r="AH50" s="27"/>
    </row>
    <row r="51" spans="1:52" s="1" customFormat="1" x14ac:dyDescent="0.25">
      <c r="A51" s="188">
        <v>3005</v>
      </c>
      <c r="B51" s="189">
        <f>'Plan Hygiene - Effekt'!L28</f>
        <v>2887.8049999999998</v>
      </c>
      <c r="C51" s="190">
        <f t="shared" si="1"/>
        <v>248.41333333333336</v>
      </c>
      <c r="D51" s="191">
        <f>C51/SQRT(Data!$G$1)/100</f>
        <v>0.78555193448796101</v>
      </c>
      <c r="E51" s="190">
        <f>IF(D51&gt;0.75,8,IF(D51&lt;0.13,"-",HLOOKUP(D51,Forinnstilling!$D$23:$R$24,2,TRUE)))</f>
        <v>8</v>
      </c>
      <c r="F51" s="190" t="str">
        <f>IF(D51&gt;0.26,"-",IF(D51&lt;0.07,2,HLOOKUP(D51,Forinnstilling!$D$26:$R$27,2,TRUE)))</f>
        <v>-</v>
      </c>
      <c r="G51" s="192"/>
      <c r="H51" s="190"/>
      <c r="I51" s="191"/>
      <c r="J51" s="190"/>
      <c r="K51" s="190"/>
      <c r="L51" s="192"/>
      <c r="M51" s="190"/>
      <c r="N51" s="191"/>
      <c r="O51" s="190"/>
      <c r="P51" s="190"/>
      <c r="Q51" s="192">
        <f>'Plan Hygiene - Effekt'!O28</f>
        <v>3428.7049999999999</v>
      </c>
      <c r="R51" s="190">
        <f t="shared" si="2"/>
        <v>294.94236559139785</v>
      </c>
      <c r="S51" s="191">
        <f>R51/SQRT(Data!$G$1)/100</f>
        <v>0.93268965374689228</v>
      </c>
      <c r="T51" s="190">
        <f>IF(S51&gt;0.75,8,IF(S51&lt;0.13,"-",HLOOKUP(S51,Forinnstilling!$D$23:$R$24,2,TRUE)))</f>
        <v>8</v>
      </c>
      <c r="U51" s="190" t="str">
        <f>IF(S51&gt;0.26,"-",IF(S51&lt;0.07,2,HLOOKUP(S51,Forinnstilling!$D$26:$R$27,2,TRUE)))</f>
        <v>-</v>
      </c>
      <c r="V51" s="193">
        <f>'Plan Hygiene - Effekt'!P28</f>
        <v>1574.6200000000001</v>
      </c>
      <c r="W51" s="190">
        <f t="shared" si="3"/>
        <v>135.45118279569894</v>
      </c>
      <c r="X51" s="191">
        <f>W51/SQRT(Data!$G$1)/100</f>
        <v>0.42833424939822223</v>
      </c>
      <c r="Y51" s="190">
        <f>IF(X51&gt;0.75,8,IF(X51&lt;0.13,"-",HLOOKUP(X51,Forinnstilling!$D$23:$R$24,2,TRUE)))</f>
        <v>4.5</v>
      </c>
      <c r="Z51" s="190" t="str">
        <f>IF(X51&gt;0.26,"-",IF(X51&lt;0.07,2,HLOOKUP(X51,Forinnstilling!$D$26:$R$27,2,TRUE)))</f>
        <v>-</v>
      </c>
      <c r="AA51" s="27"/>
      <c r="AB51" s="27"/>
      <c r="AC51" s="27"/>
      <c r="AD51" s="27"/>
      <c r="AE51" s="27"/>
      <c r="AF51" s="27"/>
      <c r="AG51" s="27"/>
      <c r="AH51" s="27"/>
    </row>
    <row r="52" spans="1:52" s="1" customFormat="1" x14ac:dyDescent="0.25">
      <c r="A52" s="79" t="s">
        <v>43</v>
      </c>
      <c r="B52" s="166"/>
      <c r="C52" s="167"/>
      <c r="D52" s="168"/>
      <c r="E52" s="167"/>
      <c r="F52" s="167"/>
      <c r="G52" s="166"/>
      <c r="H52" s="167"/>
      <c r="I52" s="168"/>
      <c r="J52" s="167"/>
      <c r="K52" s="167"/>
      <c r="L52" s="166"/>
      <c r="M52" s="167"/>
      <c r="N52" s="168"/>
      <c r="O52" s="167"/>
      <c r="P52" s="167"/>
      <c r="Q52" s="166"/>
      <c r="R52" s="167"/>
      <c r="S52" s="168"/>
      <c r="T52" s="167"/>
      <c r="U52" s="167"/>
      <c r="V52" s="166"/>
      <c r="W52" s="167"/>
      <c r="X52" s="168"/>
      <c r="Y52" s="167"/>
      <c r="Z52" s="167"/>
      <c r="AA52" s="27"/>
      <c r="AB52" s="27"/>
      <c r="AC52" s="27"/>
      <c r="AD52" s="27"/>
      <c r="AE52" s="27"/>
      <c r="AF52" s="27"/>
      <c r="AG52" s="27"/>
      <c r="AH52" s="27"/>
    </row>
    <row r="53" spans="1:52" s="1" customFormat="1" x14ac:dyDescent="0.25">
      <c r="A53" s="79"/>
      <c r="B53" s="166"/>
      <c r="C53" s="167"/>
      <c r="D53" s="168"/>
      <c r="E53" s="167"/>
      <c r="F53" s="167"/>
      <c r="G53" s="166"/>
      <c r="H53" s="167"/>
      <c r="I53" s="168"/>
      <c r="J53" s="167"/>
      <c r="K53" s="167"/>
      <c r="L53" s="166"/>
      <c r="M53" s="167"/>
      <c r="N53" s="168"/>
      <c r="O53" s="167"/>
      <c r="P53" s="167"/>
      <c r="Q53" s="166"/>
      <c r="R53" s="167"/>
      <c r="S53" s="168"/>
      <c r="T53" s="167"/>
      <c r="U53" s="167"/>
      <c r="V53" s="166"/>
      <c r="W53" s="167"/>
      <c r="X53" s="168"/>
      <c r="Y53" s="167"/>
      <c r="Z53" s="167"/>
      <c r="AA53" s="27"/>
      <c r="AB53" s="27"/>
      <c r="AC53" s="27"/>
      <c r="AD53" s="27"/>
      <c r="AE53" s="27"/>
      <c r="AF53" s="27"/>
      <c r="AG53" s="27"/>
      <c r="AH53" s="27"/>
    </row>
    <row r="54" spans="1:52" s="1" customFormat="1" x14ac:dyDescent="0.25">
      <c r="A54" s="165"/>
      <c r="B54" s="166"/>
      <c r="C54" s="167"/>
      <c r="D54" s="168"/>
      <c r="E54" s="167"/>
      <c r="F54" s="167"/>
      <c r="G54" s="166"/>
      <c r="H54" s="167"/>
      <c r="I54" s="168"/>
      <c r="J54" s="167"/>
      <c r="K54" s="167"/>
      <c r="L54" s="166"/>
      <c r="M54" s="167"/>
      <c r="N54" s="168"/>
      <c r="O54" s="167"/>
      <c r="P54" s="167"/>
      <c r="Q54" s="166"/>
      <c r="R54" s="167"/>
      <c r="S54" s="168"/>
      <c r="T54" s="167"/>
      <c r="U54" s="167"/>
      <c r="V54" s="166"/>
      <c r="W54" s="167"/>
      <c r="X54" s="168"/>
      <c r="Y54" s="167"/>
      <c r="Z54" s="167"/>
      <c r="AA54" s="27"/>
      <c r="AB54" s="27"/>
      <c r="AC54" s="27"/>
      <c r="AD54" s="27"/>
      <c r="AE54" s="27"/>
      <c r="AF54" s="27"/>
      <c r="AG54" s="27"/>
      <c r="AH54" s="27"/>
    </row>
    <row r="55" spans="1:52" ht="20.25" x14ac:dyDescent="0.3">
      <c r="Z55" s="78" t="s">
        <v>102</v>
      </c>
      <c r="AA55" s="78"/>
    </row>
    <row r="56" spans="1:52" ht="20.25" x14ac:dyDescent="0.3">
      <c r="Z56" s="78" t="s">
        <v>60</v>
      </c>
      <c r="AA56" s="78"/>
    </row>
    <row r="58" spans="1:52" x14ac:dyDescent="0.25">
      <c r="A58" s="76" t="s">
        <v>0</v>
      </c>
      <c r="B58" s="76"/>
      <c r="H58" s="77">
        <f>Inndata!$F$11</f>
        <v>75</v>
      </c>
      <c r="J58" s="77" t="s">
        <v>1</v>
      </c>
      <c r="K58" s="77"/>
      <c r="L58" s="77"/>
      <c r="N58" s="77"/>
      <c r="O58" s="77"/>
      <c r="P58" s="77"/>
      <c r="Q58" s="77"/>
    </row>
    <row r="59" spans="1:52" x14ac:dyDescent="0.25">
      <c r="A59" s="76" t="s">
        <v>2</v>
      </c>
      <c r="B59" s="76"/>
      <c r="C59" s="74"/>
      <c r="D59" s="75"/>
      <c r="E59" s="74"/>
      <c r="F59" s="74"/>
      <c r="G59" s="74"/>
      <c r="H59" s="77">
        <f>Inndata!$F$13</f>
        <v>65</v>
      </c>
      <c r="J59" s="77" t="s">
        <v>1</v>
      </c>
      <c r="K59" s="77"/>
      <c r="L59" s="77"/>
      <c r="N59" s="77"/>
      <c r="O59" s="77"/>
      <c r="P59" s="77"/>
      <c r="Q59" s="77"/>
      <c r="R59" s="74"/>
      <c r="S59" s="74"/>
      <c r="T59" s="74"/>
      <c r="U59" s="74"/>
      <c r="V59" s="74"/>
      <c r="W59" s="74"/>
      <c r="X59" s="74"/>
      <c r="Y59" s="74"/>
      <c r="Z59" s="74"/>
    </row>
    <row r="60" spans="1:52" x14ac:dyDescent="0.25">
      <c r="A60" s="76" t="s">
        <v>5</v>
      </c>
      <c r="B60" s="76"/>
      <c r="C60" s="74"/>
      <c r="D60" s="75"/>
      <c r="E60" s="74"/>
      <c r="F60" s="74"/>
      <c r="G60" s="74"/>
      <c r="H60" s="77">
        <f>Inndata!$F$15</f>
        <v>20</v>
      </c>
      <c r="J60" s="77" t="s">
        <v>1</v>
      </c>
      <c r="K60" s="77"/>
      <c r="L60" s="77"/>
      <c r="N60" s="77"/>
      <c r="O60" s="77"/>
      <c r="P60" s="77"/>
      <c r="Q60" s="77"/>
      <c r="R60" s="74"/>
      <c r="S60" s="74"/>
      <c r="T60" s="74"/>
      <c r="U60" s="74"/>
      <c r="V60" s="74"/>
      <c r="W60" s="74"/>
      <c r="X60" s="74"/>
      <c r="Y60" s="74"/>
      <c r="Z60" s="74"/>
    </row>
    <row r="61" spans="1:52" x14ac:dyDescent="0.25">
      <c r="A61" s="76" t="s">
        <v>58</v>
      </c>
      <c r="B61" s="76"/>
      <c r="C61" s="74"/>
      <c r="D61" s="75"/>
      <c r="E61" s="74"/>
      <c r="F61" s="74"/>
      <c r="G61" s="74"/>
      <c r="H61" s="77">
        <f>Inndata!$F$17</f>
        <v>10</v>
      </c>
      <c r="J61" s="77" t="s">
        <v>54</v>
      </c>
      <c r="K61" s="77"/>
      <c r="L61" s="77"/>
      <c r="N61" s="77"/>
      <c r="O61" s="77"/>
      <c r="P61" s="77"/>
      <c r="Q61" s="77"/>
      <c r="R61" s="74"/>
      <c r="S61" s="74"/>
      <c r="T61" s="74"/>
      <c r="U61" s="74"/>
      <c r="V61" s="74"/>
      <c r="W61" s="74"/>
      <c r="X61" s="74"/>
      <c r="Y61" s="74"/>
      <c r="Z61" s="74"/>
    </row>
    <row r="62" spans="1:52" x14ac:dyDescent="0.25">
      <c r="A62" s="6"/>
      <c r="B62" s="6"/>
      <c r="C62" s="6"/>
      <c r="D62" s="3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52" s="1" customFormat="1" x14ac:dyDescent="0.25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7"/>
      <c r="S63" s="168"/>
      <c r="T63" s="167"/>
      <c r="U63" s="167"/>
      <c r="V63" s="166"/>
      <c r="W63" s="167"/>
      <c r="X63" s="168"/>
      <c r="Y63" s="167"/>
      <c r="Z63" s="16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52" s="1" customFormat="1" x14ac:dyDescent="0.25">
      <c r="A64" s="172" t="s">
        <v>22</v>
      </c>
      <c r="B64" s="330">
        <v>405</v>
      </c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s="1" customFormat="1" x14ac:dyDescent="0.25">
      <c r="A65" s="173"/>
      <c r="B65" s="322" t="s">
        <v>27</v>
      </c>
      <c r="C65" s="322"/>
      <c r="D65" s="322"/>
      <c r="E65" s="322"/>
      <c r="F65" s="322"/>
      <c r="G65" s="321"/>
      <c r="H65" s="322"/>
      <c r="I65" s="322"/>
      <c r="J65" s="322"/>
      <c r="K65" s="333"/>
      <c r="L65" s="321"/>
      <c r="M65" s="322"/>
      <c r="N65" s="322"/>
      <c r="O65" s="322"/>
      <c r="P65" s="333"/>
      <c r="Q65" s="321">
        <v>20</v>
      </c>
      <c r="R65" s="322"/>
      <c r="S65" s="322"/>
      <c r="T65" s="322"/>
      <c r="U65" s="322"/>
      <c r="V65" s="323">
        <v>30</v>
      </c>
      <c r="W65" s="322"/>
      <c r="X65" s="322"/>
      <c r="Y65" s="322"/>
      <c r="Z65" s="322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</row>
    <row r="66" spans="1:52" s="1" customFormat="1" ht="22.5" x14ac:dyDescent="0.25">
      <c r="A66" s="163" t="s">
        <v>21</v>
      </c>
      <c r="B66" s="230" t="s">
        <v>23</v>
      </c>
      <c r="C66" s="184" t="s">
        <v>45</v>
      </c>
      <c r="D66" s="184" t="s">
        <v>55</v>
      </c>
      <c r="E66" s="184" t="s">
        <v>48</v>
      </c>
      <c r="F66" s="169" t="s">
        <v>51</v>
      </c>
      <c r="G66" s="174"/>
      <c r="H66" s="184"/>
      <c r="I66" s="184"/>
      <c r="J66" s="184"/>
      <c r="K66" s="169"/>
      <c r="L66" s="174"/>
      <c r="M66" s="184"/>
      <c r="N66" s="184"/>
      <c r="O66" s="184"/>
      <c r="P66" s="169"/>
      <c r="Q66" s="174" t="s">
        <v>23</v>
      </c>
      <c r="R66" s="184" t="s">
        <v>45</v>
      </c>
      <c r="S66" s="184" t="s">
        <v>55</v>
      </c>
      <c r="T66" s="184" t="s">
        <v>48</v>
      </c>
      <c r="U66" s="169" t="s">
        <v>51</v>
      </c>
      <c r="V66" s="185" t="s">
        <v>23</v>
      </c>
      <c r="W66" s="184" t="s">
        <v>45</v>
      </c>
      <c r="X66" s="184" t="s">
        <v>55</v>
      </c>
      <c r="Y66" s="184" t="s">
        <v>48</v>
      </c>
      <c r="Z66" s="169" t="s">
        <v>51</v>
      </c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</row>
    <row r="67" spans="1:52" s="1" customFormat="1" x14ac:dyDescent="0.25">
      <c r="A67" s="175">
        <v>405</v>
      </c>
      <c r="B67" s="176">
        <f>'Plan Hygiene - Effekt'!Q12</f>
        <v>379.48500000000001</v>
      </c>
      <c r="C67" s="177">
        <f t="shared" ref="C67:C83" si="4">B67/(4185*($H$4-$H$5))*3600</f>
        <v>32.64387096774194</v>
      </c>
      <c r="D67" s="178">
        <f>C67/SQRT(Data!$G$1)/100</f>
        <v>0.10322898390270946</v>
      </c>
      <c r="E67" s="177" t="str">
        <f>IF(D67&gt;0.75,8,IF(D67&lt;0.13,"-",HLOOKUP(D67,Forinnstilling!$D$23:$R$24,2,TRUE)))</f>
        <v>-</v>
      </c>
      <c r="F67" s="177">
        <f>IF(D67&gt;0.26,"-",IF(D67&lt;0.07,2,HLOOKUP(D67,Forinnstilling!$D$26:$R$27,2,TRUE)))</f>
        <v>4.5</v>
      </c>
      <c r="G67" s="179"/>
      <c r="H67" s="177"/>
      <c r="I67" s="178"/>
      <c r="J67" s="177"/>
      <c r="K67" s="177"/>
      <c r="L67" s="179"/>
      <c r="M67" s="177"/>
      <c r="N67" s="178"/>
      <c r="O67" s="177"/>
      <c r="P67" s="177"/>
      <c r="Q67" s="179">
        <f>'Plan Hygiene - Effekt'!T12</f>
        <v>537.84</v>
      </c>
      <c r="R67" s="177">
        <f t="shared" ref="R67:R83" si="5">Q67/(4185*($H$4-$H$5))*3600</f>
        <v>46.265806451612903</v>
      </c>
      <c r="S67" s="178">
        <f>R67/SQRT(Data!$G$1)/100</f>
        <v>0.14630532617160955</v>
      </c>
      <c r="T67" s="177">
        <f>IF(S67&gt;0.75,8,IF(S67&lt;0.13,"-",HLOOKUP(S67,Forinnstilling!$D$23:$R$24,2,TRUE)))</f>
        <v>1</v>
      </c>
      <c r="U67" s="177">
        <f>IF(S67&gt;0.26,"-",IF(S67&lt;0.07,2,HLOOKUP(S67,Forinnstilling!$D$26:$R$27,2,TRUE)))</f>
        <v>5.5</v>
      </c>
      <c r="V67" s="186">
        <f>'Plan Hygiene - Effekt'!U12</f>
        <v>756.54000000000008</v>
      </c>
      <c r="W67" s="177">
        <f t="shared" ref="W67:W83" si="6">V67/(4185*($H$4-$H$5))*3600</f>
        <v>65.078709677419354</v>
      </c>
      <c r="X67" s="178">
        <f>W67/SQRT(Data!$G$1)/100</f>
        <v>0.20579694976548693</v>
      </c>
      <c r="Y67" s="177">
        <f>IF(X67&gt;0.75,8,IF(X67&lt;0.13,"-",HLOOKUP(X67,Forinnstilling!$D$23:$R$24,2,TRUE)))</f>
        <v>1.5</v>
      </c>
      <c r="Z67" s="177">
        <f>IF(X67&gt;0.26,"-",IF(X67&lt;0.07,2,HLOOKUP(X67,Forinnstilling!$D$26:$R$27,2,TRUE)))</f>
        <v>7</v>
      </c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</row>
    <row r="68" spans="1:52" s="1" customFormat="1" x14ac:dyDescent="0.25">
      <c r="A68" s="175">
        <v>505</v>
      </c>
      <c r="B68" s="180">
        <f>'Plan Hygiene - Effekt'!Q13</f>
        <v>473.185</v>
      </c>
      <c r="C68" s="181">
        <f t="shared" si="4"/>
        <v>40.704086021505375</v>
      </c>
      <c r="D68" s="182">
        <f>C68/SQRT(Data!$G$1)/100</f>
        <v>0.12871762190337846</v>
      </c>
      <c r="E68" s="181" t="str">
        <f>IF(D68&gt;0.75,8,IF(D68&lt;0.13,"-",HLOOKUP(D68,Forinnstilling!$D$23:$R$24,2,TRUE)))</f>
        <v>-</v>
      </c>
      <c r="F68" s="181">
        <f>IF(D68&gt;0.26,"-",IF(D68&lt;0.07,2,HLOOKUP(D68,Forinnstilling!$D$26:$R$27,2,TRUE)))</f>
        <v>5</v>
      </c>
      <c r="G68" s="183"/>
      <c r="H68" s="181"/>
      <c r="I68" s="182"/>
      <c r="J68" s="181"/>
      <c r="K68" s="181"/>
      <c r="L68" s="183"/>
      <c r="M68" s="181"/>
      <c r="N68" s="182"/>
      <c r="O68" s="181"/>
      <c r="P68" s="181"/>
      <c r="Q68" s="183">
        <f>'Plan Hygiene - Effekt'!T13</f>
        <v>670.64</v>
      </c>
      <c r="R68" s="181">
        <f t="shared" si="5"/>
        <v>57.689462365591396</v>
      </c>
      <c r="S68" s="182">
        <f>R68/SQRT(Data!$G$1)/100</f>
        <v>0.18243009806583413</v>
      </c>
      <c r="T68" s="181">
        <f>IF(S68&gt;0.75,8,IF(S68&lt;0.13,"-",HLOOKUP(S68,Forinnstilling!$D$23:$R$24,2,TRUE)))</f>
        <v>1.5</v>
      </c>
      <c r="U68" s="181">
        <f>IF(S68&gt;0.26,"-",IF(S68&lt;0.07,2,HLOOKUP(S68,Forinnstilling!$D$26:$R$27,2,TRUE)))</f>
        <v>7</v>
      </c>
      <c r="V68" s="187">
        <f>'Plan Hygiene - Effekt'!U13</f>
        <v>943.34</v>
      </c>
      <c r="W68" s="181">
        <f t="shared" si="6"/>
        <v>81.147526881720438</v>
      </c>
      <c r="X68" s="182">
        <f>W68/SQRT(Data!$G$1)/100</f>
        <v>0.25661101143597753</v>
      </c>
      <c r="Y68" s="181">
        <f>IF(X68&gt;0.75,8,IF(X68&lt;0.13,"-",HLOOKUP(X68,Forinnstilling!$D$23:$R$24,2,TRUE)))</f>
        <v>2</v>
      </c>
      <c r="Z68" s="181">
        <f>IF(X68&gt;0.26,"-",IF(X68&lt;0.07,2,HLOOKUP(X68,Forinnstilling!$D$26:$R$27,2,TRUE)))</f>
        <v>7.5</v>
      </c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2" s="1" customFormat="1" x14ac:dyDescent="0.25">
      <c r="A69" s="175">
        <v>605</v>
      </c>
      <c r="B69" s="176">
        <f>'Plan Hygiene - Effekt'!Q14</f>
        <v>566.88499999999999</v>
      </c>
      <c r="C69" s="177">
        <f t="shared" si="4"/>
        <v>48.764301075268818</v>
      </c>
      <c r="D69" s="178">
        <f>C69/SQRT(Data!$G$1)/100</f>
        <v>0.15420625990404746</v>
      </c>
      <c r="E69" s="177">
        <f>IF(D69&gt;0.75,8,IF(D69&lt;0.13,"-",HLOOKUP(D69,Forinnstilling!$D$23:$R$24,2,TRUE)))</f>
        <v>1</v>
      </c>
      <c r="F69" s="177">
        <f>IF(D69&gt;0.26,"-",IF(D69&lt;0.07,2,HLOOKUP(D69,Forinnstilling!$D$26:$R$27,2,TRUE)))</f>
        <v>6</v>
      </c>
      <c r="G69" s="179"/>
      <c r="H69" s="177"/>
      <c r="I69" s="178"/>
      <c r="J69" s="177"/>
      <c r="K69" s="177"/>
      <c r="L69" s="179"/>
      <c r="M69" s="177"/>
      <c r="N69" s="178"/>
      <c r="O69" s="177"/>
      <c r="P69" s="177"/>
      <c r="Q69" s="179">
        <f>'Plan Hygiene - Effekt'!T14</f>
        <v>803.44</v>
      </c>
      <c r="R69" s="177">
        <f t="shared" si="5"/>
        <v>69.113118279569903</v>
      </c>
      <c r="S69" s="178">
        <f>R69/SQRT(Data!$G$1)/100</f>
        <v>0.21855486996005877</v>
      </c>
      <c r="T69" s="177">
        <f>IF(S69&gt;0.75,8,IF(S69&lt;0.13,"-",HLOOKUP(S69,Forinnstilling!$D$23:$R$24,2,TRUE)))</f>
        <v>1.5</v>
      </c>
      <c r="U69" s="177">
        <f>IF(S69&gt;0.26,"-",IF(S69&lt;0.07,2,HLOOKUP(S69,Forinnstilling!$D$26:$R$27,2,TRUE)))</f>
        <v>7</v>
      </c>
      <c r="V69" s="186">
        <f>'Plan Hygiene - Effekt'!U14</f>
        <v>1130.1400000000001</v>
      </c>
      <c r="W69" s="177">
        <f t="shared" si="6"/>
        <v>97.216344086021522</v>
      </c>
      <c r="X69" s="178">
        <f>W69/SQRT(Data!$G$1)/100</f>
        <v>0.30742507310646816</v>
      </c>
      <c r="Y69" s="177">
        <f>IF(X69&gt;0.75,8,IF(X69&lt;0.13,"-",HLOOKUP(X69,Forinnstilling!$D$23:$R$24,2,TRUE)))</f>
        <v>2.5</v>
      </c>
      <c r="Z69" s="177" t="str">
        <f>IF(X69&gt;0.26,"-",IF(X69&lt;0.07,2,HLOOKUP(X69,Forinnstilling!$D$26:$R$27,2,TRUE)))</f>
        <v>-</v>
      </c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</row>
    <row r="70" spans="1:52" s="1" customFormat="1" x14ac:dyDescent="0.25">
      <c r="A70" s="175">
        <v>705</v>
      </c>
      <c r="B70" s="180">
        <f>'Plan Hygiene - Effekt'!Q15</f>
        <v>660.58500000000004</v>
      </c>
      <c r="C70" s="181">
        <f t="shared" si="4"/>
        <v>56.824516129032261</v>
      </c>
      <c r="D70" s="182">
        <f>C70/SQRT(Data!$G$1)/100</f>
        <v>0.17969489790471646</v>
      </c>
      <c r="E70" s="181">
        <f>IF(D70&gt;0.75,8,IF(D70&lt;0.13,"-",HLOOKUP(D70,Forinnstilling!$D$23:$R$24,2,TRUE)))</f>
        <v>1</v>
      </c>
      <c r="F70" s="181">
        <f>IF(D70&gt;0.26,"-",IF(D70&lt;0.07,2,HLOOKUP(D70,Forinnstilling!$D$26:$R$27,2,TRUE)))</f>
        <v>6.5</v>
      </c>
      <c r="G70" s="183"/>
      <c r="H70" s="181"/>
      <c r="I70" s="182"/>
      <c r="J70" s="181"/>
      <c r="K70" s="181"/>
      <c r="L70" s="183"/>
      <c r="M70" s="181"/>
      <c r="N70" s="182"/>
      <c r="O70" s="181"/>
      <c r="P70" s="181"/>
      <c r="Q70" s="183">
        <f>'Plan Hygiene - Effekt'!T15</f>
        <v>936.24</v>
      </c>
      <c r="R70" s="181">
        <f t="shared" si="5"/>
        <v>80.536774193548382</v>
      </c>
      <c r="S70" s="182">
        <f>R70/SQRT(Data!$G$1)/100</f>
        <v>0.25467964185428327</v>
      </c>
      <c r="T70" s="181">
        <f>IF(S70&gt;0.75,8,IF(S70&lt;0.13,"-",HLOOKUP(S70,Forinnstilling!$D$23:$R$24,2,TRUE)))</f>
        <v>2</v>
      </c>
      <c r="U70" s="181">
        <f>IF(S70&gt;0.26,"-",IF(S70&lt;0.07,2,HLOOKUP(S70,Forinnstilling!$D$26:$R$27,2,TRUE)))</f>
        <v>7.5</v>
      </c>
      <c r="V70" s="187">
        <f>'Plan Hygiene - Effekt'!U15</f>
        <v>1316.94</v>
      </c>
      <c r="W70" s="181">
        <f t="shared" si="6"/>
        <v>113.28516129032259</v>
      </c>
      <c r="X70" s="182">
        <f>W70/SQRT(Data!$G$1)/100</f>
        <v>0.35823913477695873</v>
      </c>
      <c r="Y70" s="181">
        <f>IF(X70&gt;0.75,8,IF(X70&lt;0.13,"-",HLOOKUP(X70,Forinnstilling!$D$23:$R$24,2,TRUE)))</f>
        <v>3.5</v>
      </c>
      <c r="Z70" s="181" t="str">
        <f>IF(X70&gt;0.26,"-",IF(X70&lt;0.07,2,HLOOKUP(X70,Forinnstilling!$D$26:$R$27,2,TRUE)))</f>
        <v>-</v>
      </c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</row>
    <row r="71" spans="1:52" s="1" customFormat="1" x14ac:dyDescent="0.25">
      <c r="A71" s="175">
        <v>805</v>
      </c>
      <c r="B71" s="176">
        <f>'Plan Hygiene - Effekt'!Q16</f>
        <v>754.28500000000008</v>
      </c>
      <c r="C71" s="177">
        <f t="shared" si="4"/>
        <v>64.884731182795704</v>
      </c>
      <c r="D71" s="178">
        <f>C71/SQRT(Data!$G$1)/100</f>
        <v>0.20518353590538546</v>
      </c>
      <c r="E71" s="177">
        <f>IF(D71&gt;0.75,8,IF(D71&lt;0.13,"-",HLOOKUP(D71,Forinnstilling!$D$23:$R$24,2,TRUE)))</f>
        <v>1.5</v>
      </c>
      <c r="F71" s="177">
        <f>IF(D71&gt;0.26,"-",IF(D71&lt;0.07,2,HLOOKUP(D71,Forinnstilling!$D$26:$R$27,2,TRUE)))</f>
        <v>7</v>
      </c>
      <c r="G71" s="179"/>
      <c r="H71" s="177"/>
      <c r="I71" s="178"/>
      <c r="J71" s="177"/>
      <c r="K71" s="177"/>
      <c r="L71" s="179"/>
      <c r="M71" s="177"/>
      <c r="N71" s="178"/>
      <c r="O71" s="177"/>
      <c r="P71" s="177"/>
      <c r="Q71" s="179">
        <f>'Plan Hygiene - Effekt'!T16</f>
        <v>1069.04</v>
      </c>
      <c r="R71" s="177">
        <f t="shared" si="5"/>
        <v>91.960430107526875</v>
      </c>
      <c r="S71" s="178">
        <f>R71/SQRT(Data!$G$1)/100</f>
        <v>0.29080441374850785</v>
      </c>
      <c r="T71" s="177">
        <f>IF(S71&gt;0.75,8,IF(S71&lt;0.13,"-",HLOOKUP(S71,Forinnstilling!$D$23:$R$24,2,TRUE)))</f>
        <v>2.5</v>
      </c>
      <c r="U71" s="177" t="str">
        <f>IF(S71&gt;0.26,"-",IF(S71&lt;0.07,2,HLOOKUP(S71,Forinnstilling!$D$26:$R$27,2,TRUE)))</f>
        <v>-</v>
      </c>
      <c r="V71" s="186">
        <f>'Plan Hygiene - Effekt'!U16</f>
        <v>1503.74</v>
      </c>
      <c r="W71" s="177">
        <f t="shared" si="6"/>
        <v>129.35397849462365</v>
      </c>
      <c r="X71" s="178">
        <f>W71/SQRT(Data!$G$1)/100</f>
        <v>0.40905319644744931</v>
      </c>
      <c r="Y71" s="177">
        <f>IF(X71&gt;0.75,8,IF(X71&lt;0.13,"-",HLOOKUP(X71,Forinnstilling!$D$23:$R$24,2,TRUE)))</f>
        <v>4</v>
      </c>
      <c r="Z71" s="177" t="str">
        <f>IF(X71&gt;0.26,"-",IF(X71&lt;0.07,2,HLOOKUP(X71,Forinnstilling!$D$26:$R$27,2,TRUE)))</f>
        <v>-</v>
      </c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</row>
    <row r="72" spans="1:52" s="1" customFormat="1" x14ac:dyDescent="0.25">
      <c r="A72" s="175">
        <v>905</v>
      </c>
      <c r="B72" s="180">
        <f>'Plan Hygiene - Effekt'!Q17</f>
        <v>847.98500000000001</v>
      </c>
      <c r="C72" s="181">
        <f t="shared" si="4"/>
        <v>72.944946236559133</v>
      </c>
      <c r="D72" s="182">
        <f>C72/SQRT(Data!$G$1)/100</f>
        <v>0.23067217390605443</v>
      </c>
      <c r="E72" s="181">
        <f>IF(D72&gt;0.75,8,IF(D72&lt;0.13,"-",HLOOKUP(D72,Forinnstilling!$D$23:$R$24,2,TRUE)))</f>
        <v>2</v>
      </c>
      <c r="F72" s="181">
        <f>IF(D72&gt;0.26,"-",IF(D72&lt;0.07,2,HLOOKUP(D72,Forinnstilling!$D$26:$R$27,2,TRUE)))</f>
        <v>7.5</v>
      </c>
      <c r="G72" s="183"/>
      <c r="H72" s="181"/>
      <c r="I72" s="182"/>
      <c r="J72" s="181"/>
      <c r="K72" s="181"/>
      <c r="L72" s="183"/>
      <c r="M72" s="181"/>
      <c r="N72" s="182"/>
      <c r="O72" s="181"/>
      <c r="P72" s="181"/>
      <c r="Q72" s="183">
        <f>'Plan Hygiene - Effekt'!T17</f>
        <v>1201.8400000000001</v>
      </c>
      <c r="R72" s="181">
        <f t="shared" si="5"/>
        <v>103.38408602150538</v>
      </c>
      <c r="S72" s="182">
        <f>R72/SQRT(Data!$G$1)/100</f>
        <v>0.32692918564273249</v>
      </c>
      <c r="T72" s="181">
        <f>IF(S72&gt;0.75,8,IF(S72&lt;0.13,"-",HLOOKUP(S72,Forinnstilling!$D$23:$R$24,2,TRUE)))</f>
        <v>3</v>
      </c>
      <c r="U72" s="181" t="str">
        <f>IF(S72&gt;0.26,"-",IF(S72&lt;0.07,2,HLOOKUP(S72,Forinnstilling!$D$26:$R$27,2,TRUE)))</f>
        <v>-</v>
      </c>
      <c r="V72" s="187">
        <f>'Plan Hygiene - Effekt'!U17</f>
        <v>1690.5400000000002</v>
      </c>
      <c r="W72" s="181">
        <f t="shared" si="6"/>
        <v>145.42279569892474</v>
      </c>
      <c r="X72" s="182">
        <f>W72/SQRT(Data!$G$1)/100</f>
        <v>0.45986725811793994</v>
      </c>
      <c r="Y72" s="181">
        <f>IF(X72&gt;0.75,8,IF(X72&lt;0.13,"-",HLOOKUP(X72,Forinnstilling!$D$23:$R$24,2,TRUE)))</f>
        <v>4.5</v>
      </c>
      <c r="Z72" s="181" t="str">
        <f>IF(X72&gt;0.26,"-",IF(X72&lt;0.07,2,HLOOKUP(X72,Forinnstilling!$D$26:$R$27,2,TRUE)))</f>
        <v>-</v>
      </c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</row>
    <row r="73" spans="1:52" s="1" customFormat="1" x14ac:dyDescent="0.25">
      <c r="A73" s="175">
        <v>1005</v>
      </c>
      <c r="B73" s="176">
        <f>'Plan Hygiene - Effekt'!Q18</f>
        <v>937</v>
      </c>
      <c r="C73" s="177">
        <f t="shared" si="4"/>
        <v>80.602150537634401</v>
      </c>
      <c r="D73" s="178">
        <f>C73/SQRT(Data!$G$1)/100</f>
        <v>0.25488638000669001</v>
      </c>
      <c r="E73" s="177">
        <f>IF(D73&gt;0.75,8,IF(D73&lt;0.13,"-",HLOOKUP(D73,Forinnstilling!$D$23:$R$24,2,TRUE)))</f>
        <v>2</v>
      </c>
      <c r="F73" s="177">
        <f>IF(D73&gt;0.26,"-",IF(D73&lt;0.07,2,HLOOKUP(D73,Forinnstilling!$D$26:$R$27,2,TRUE)))</f>
        <v>7.5</v>
      </c>
      <c r="G73" s="179"/>
      <c r="H73" s="177"/>
      <c r="I73" s="178"/>
      <c r="J73" s="177"/>
      <c r="K73" s="177"/>
      <c r="L73" s="179"/>
      <c r="M73" s="177"/>
      <c r="N73" s="178"/>
      <c r="O73" s="177"/>
      <c r="P73" s="177"/>
      <c r="Q73" s="179">
        <f>'Plan Hygiene - Effekt'!T18</f>
        <v>1328</v>
      </c>
      <c r="R73" s="177">
        <f t="shared" si="5"/>
        <v>114.23655913978496</v>
      </c>
      <c r="S73" s="178">
        <f>R73/SQRT(Data!$G$1)/100</f>
        <v>0.36124771894224589</v>
      </c>
      <c r="T73" s="177">
        <f>IF(S73&gt;0.75,8,IF(S73&lt;0.13,"-",HLOOKUP(S73,Forinnstilling!$D$23:$R$24,2,TRUE)))</f>
        <v>3.5</v>
      </c>
      <c r="U73" s="177" t="str">
        <f>IF(S73&gt;0.26,"-",IF(S73&lt;0.07,2,HLOOKUP(S73,Forinnstilling!$D$26:$R$27,2,TRUE)))</f>
        <v>-</v>
      </c>
      <c r="V73" s="186">
        <f>'Plan Hygiene - Effekt'!U18</f>
        <v>1868</v>
      </c>
      <c r="W73" s="177">
        <f t="shared" si="6"/>
        <v>160.68817204301075</v>
      </c>
      <c r="X73" s="178">
        <f>W73/SQRT(Data!$G$1)/100</f>
        <v>0.50814061670490607</v>
      </c>
      <c r="Y73" s="177">
        <f>IF(X73&gt;0.75,8,IF(X73&lt;0.13,"-",HLOOKUP(X73,Forinnstilling!$D$23:$R$24,2,TRUE)))</f>
        <v>5</v>
      </c>
      <c r="Z73" s="177" t="str">
        <f>IF(X73&gt;0.26,"-",IF(X73&lt;0.07,2,HLOOKUP(X73,Forinnstilling!$D$26:$R$27,2,TRUE)))</f>
        <v>-</v>
      </c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</row>
    <row r="74" spans="1:52" s="1" customFormat="1" x14ac:dyDescent="0.25">
      <c r="A74" s="175">
        <v>1105</v>
      </c>
      <c r="B74" s="180">
        <f>'Plan Hygiene - Effekt'!Q19</f>
        <v>1035.385</v>
      </c>
      <c r="C74" s="181">
        <f t="shared" si="4"/>
        <v>89.065376344086019</v>
      </c>
      <c r="D74" s="182">
        <f>C74/SQRT(Data!$G$1)/100</f>
        <v>0.28164944990739244</v>
      </c>
      <c r="E74" s="181">
        <f>IF(D74&gt;0.75,8,IF(D74&lt;0.13,"-",HLOOKUP(D74,Forinnstilling!$D$23:$R$24,2,TRUE)))</f>
        <v>2.5</v>
      </c>
      <c r="F74" s="181" t="str">
        <f>IF(D74&gt;0.26,"-",IF(D74&lt;0.07,2,HLOOKUP(D74,Forinnstilling!$D$26:$R$27,2,TRUE)))</f>
        <v>-</v>
      </c>
      <c r="G74" s="183"/>
      <c r="H74" s="181"/>
      <c r="I74" s="182"/>
      <c r="J74" s="181"/>
      <c r="K74" s="181"/>
      <c r="L74" s="183"/>
      <c r="M74" s="181"/>
      <c r="N74" s="182"/>
      <c r="O74" s="181"/>
      <c r="P74" s="181"/>
      <c r="Q74" s="183">
        <f>'Plan Hygiene - Effekt'!T19</f>
        <v>1467.44</v>
      </c>
      <c r="R74" s="181">
        <f t="shared" si="5"/>
        <v>126.23139784946238</v>
      </c>
      <c r="S74" s="182">
        <f>R74/SQRT(Data!$G$1)/100</f>
        <v>0.39917872943118171</v>
      </c>
      <c r="T74" s="181">
        <f>IF(S74&gt;0.75,8,IF(S74&lt;0.13,"-",HLOOKUP(S74,Forinnstilling!$D$23:$R$24,2,TRUE)))</f>
        <v>4</v>
      </c>
      <c r="U74" s="181" t="str">
        <f>IF(S74&gt;0.26,"-",IF(S74&lt;0.07,2,HLOOKUP(S74,Forinnstilling!$D$26:$R$27,2,TRUE)))</f>
        <v>-</v>
      </c>
      <c r="V74" s="187">
        <f>'Plan Hygiene - Effekt'!U19</f>
        <v>2064.1400000000003</v>
      </c>
      <c r="W74" s="181">
        <f t="shared" si="6"/>
        <v>177.56043010752691</v>
      </c>
      <c r="X74" s="182">
        <f>W74/SQRT(Data!$G$1)/100</f>
        <v>0.56149538145892119</v>
      </c>
      <c r="Y74" s="181">
        <f>IF(X74&gt;0.75,8,IF(X74&lt;0.13,"-",HLOOKUP(X74,Forinnstilling!$D$23:$R$24,2,TRUE)))</f>
        <v>5.5</v>
      </c>
      <c r="Z74" s="181" t="str">
        <f>IF(X74&gt;0.26,"-",IF(X74&lt;0.07,2,HLOOKUP(X74,Forinnstilling!$D$26:$R$27,2,TRUE)))</f>
        <v>-</v>
      </c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2" s="1" customFormat="1" x14ac:dyDescent="0.25">
      <c r="A75" s="175">
        <v>1205</v>
      </c>
      <c r="B75" s="176">
        <f>'Plan Hygiene - Effekt'!Q20</f>
        <v>1129.085</v>
      </c>
      <c r="C75" s="177">
        <f t="shared" si="4"/>
        <v>97.125591397849462</v>
      </c>
      <c r="D75" s="178">
        <f>C75/SQRT(Data!$G$1)/100</f>
        <v>0.30713808790806146</v>
      </c>
      <c r="E75" s="177">
        <f>IF(D75&gt;0.75,8,IF(D75&lt;0.13,"-",HLOOKUP(D75,Forinnstilling!$D$23:$R$24,2,TRUE)))</f>
        <v>2.5</v>
      </c>
      <c r="F75" s="177" t="str">
        <f>IF(D75&gt;0.26,"-",IF(D75&lt;0.07,2,HLOOKUP(D75,Forinnstilling!$D$26:$R$27,2,TRUE)))</f>
        <v>-</v>
      </c>
      <c r="G75" s="179"/>
      <c r="H75" s="177"/>
      <c r="I75" s="178"/>
      <c r="J75" s="177"/>
      <c r="K75" s="177"/>
      <c r="L75" s="179"/>
      <c r="M75" s="177"/>
      <c r="N75" s="178"/>
      <c r="O75" s="177"/>
      <c r="P75" s="177"/>
      <c r="Q75" s="179">
        <f>'Plan Hygiene - Effekt'!T20</f>
        <v>1600.24</v>
      </c>
      <c r="R75" s="177">
        <f t="shared" si="5"/>
        <v>137.65505376344086</v>
      </c>
      <c r="S75" s="178">
        <f>R75/SQRT(Data!$G$1)/100</f>
        <v>0.43530350132540618</v>
      </c>
      <c r="T75" s="177">
        <f>IF(S75&gt;0.75,8,IF(S75&lt;0.13,"-",HLOOKUP(S75,Forinnstilling!$D$23:$R$24,2,TRUE)))</f>
        <v>4.5</v>
      </c>
      <c r="U75" s="177" t="str">
        <f>IF(S75&gt;0.26,"-",IF(S75&lt;0.07,2,HLOOKUP(S75,Forinnstilling!$D$26:$R$27,2,TRUE)))</f>
        <v>-</v>
      </c>
      <c r="V75" s="186">
        <f>'Plan Hygiene - Effekt'!U20</f>
        <v>2250.94</v>
      </c>
      <c r="W75" s="177">
        <f t="shared" si="6"/>
        <v>193.62924731182795</v>
      </c>
      <c r="X75" s="178">
        <f>W75/SQRT(Data!$G$1)/100</f>
        <v>0.61230944312941171</v>
      </c>
      <c r="Y75" s="177">
        <f>IF(X75&gt;0.75,8,IF(X75&lt;0.13,"-",HLOOKUP(X75,Forinnstilling!$D$23:$R$24,2,TRUE)))</f>
        <v>6</v>
      </c>
      <c r="Z75" s="177" t="str">
        <f>IF(X75&gt;0.26,"-",IF(X75&lt;0.07,2,HLOOKUP(X75,Forinnstilling!$D$26:$R$27,2,TRUE)))</f>
        <v>-</v>
      </c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2" s="1" customFormat="1" x14ac:dyDescent="0.25">
      <c r="A76" s="175">
        <v>1305</v>
      </c>
      <c r="B76" s="180">
        <f>'Plan Hygiene - Effekt'!Q21</f>
        <v>1222.7850000000001</v>
      </c>
      <c r="C76" s="181">
        <f t="shared" si="4"/>
        <v>105.18580645161292</v>
      </c>
      <c r="D76" s="182">
        <f>C76/SQRT(Data!$G$1)/100</f>
        <v>0.33262672590873055</v>
      </c>
      <c r="E76" s="181">
        <f>IF(D76&gt;0.75,8,IF(D76&lt;0.13,"-",HLOOKUP(D76,Forinnstilling!$D$23:$R$24,2,TRUE)))</f>
        <v>3</v>
      </c>
      <c r="F76" s="181" t="str">
        <f>IF(D76&gt;0.26,"-",IF(D76&lt;0.07,2,HLOOKUP(D76,Forinnstilling!$D$26:$R$27,2,TRUE)))</f>
        <v>-</v>
      </c>
      <c r="G76" s="183"/>
      <c r="H76" s="181"/>
      <c r="I76" s="182"/>
      <c r="J76" s="181"/>
      <c r="K76" s="181"/>
      <c r="L76" s="183"/>
      <c r="M76" s="181"/>
      <c r="N76" s="182"/>
      <c r="O76" s="181"/>
      <c r="P76" s="181"/>
      <c r="Q76" s="183">
        <f>'Plan Hygiene - Effekt'!T21</f>
        <v>1733.0400000000002</v>
      </c>
      <c r="R76" s="181">
        <f t="shared" si="5"/>
        <v>149.07870967741937</v>
      </c>
      <c r="S76" s="182">
        <f>R76/SQRT(Data!$G$1)/100</f>
        <v>0.47142827321963082</v>
      </c>
      <c r="T76" s="181">
        <f>IF(S76&gt;0.75,8,IF(S76&lt;0.13,"-",HLOOKUP(S76,Forinnstilling!$D$23:$R$24,2,TRUE)))</f>
        <v>5</v>
      </c>
      <c r="U76" s="181" t="str">
        <f>IF(S76&gt;0.26,"-",IF(S76&lt;0.07,2,HLOOKUP(S76,Forinnstilling!$D$26:$R$27,2,TRUE)))</f>
        <v>-</v>
      </c>
      <c r="V76" s="187">
        <f>'Plan Hygiene - Effekt'!U21</f>
        <v>2437.7400000000002</v>
      </c>
      <c r="W76" s="181">
        <f t="shared" si="6"/>
        <v>209.69806451612905</v>
      </c>
      <c r="X76" s="182">
        <f>W76/SQRT(Data!$G$1)/100</f>
        <v>0.66312350479990245</v>
      </c>
      <c r="Y76" s="181">
        <f>IF(X76&gt;0.75,8,IF(X76&lt;0.13,"-",HLOOKUP(X76,Forinnstilling!$D$23:$R$24,2,TRUE)))</f>
        <v>7</v>
      </c>
      <c r="Z76" s="181" t="str">
        <f>IF(X76&gt;0.26,"-",IF(X76&lt;0.07,2,HLOOKUP(X76,Forinnstilling!$D$26:$R$27,2,TRUE)))</f>
        <v>-</v>
      </c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2" s="1" customFormat="1" x14ac:dyDescent="0.25">
      <c r="A77" s="175">
        <v>1405</v>
      </c>
      <c r="B77" s="176">
        <f>'Plan Hygiene - Effekt'!Q22</f>
        <v>1316.4850000000001</v>
      </c>
      <c r="C77" s="177">
        <f t="shared" si="4"/>
        <v>113.24602150537635</v>
      </c>
      <c r="D77" s="178">
        <f>C77/SQRT(Data!$G$1)/100</f>
        <v>0.35811536390939946</v>
      </c>
      <c r="E77" s="177">
        <f>IF(D77&gt;0.75,8,IF(D77&lt;0.13,"-",HLOOKUP(D77,Forinnstilling!$D$23:$R$24,2,TRUE)))</f>
        <v>3.5</v>
      </c>
      <c r="F77" s="177" t="str">
        <f>IF(D77&gt;0.26,"-",IF(D77&lt;0.07,2,HLOOKUP(D77,Forinnstilling!$D$26:$R$27,2,TRUE)))</f>
        <v>-</v>
      </c>
      <c r="G77" s="179"/>
      <c r="H77" s="177"/>
      <c r="I77" s="178"/>
      <c r="J77" s="177"/>
      <c r="K77" s="177"/>
      <c r="L77" s="179"/>
      <c r="M77" s="177"/>
      <c r="N77" s="178"/>
      <c r="O77" s="177"/>
      <c r="P77" s="177"/>
      <c r="Q77" s="179">
        <f>'Plan Hygiene - Effekt'!T22</f>
        <v>1865.8400000000001</v>
      </c>
      <c r="R77" s="177">
        <f t="shared" si="5"/>
        <v>160.50236559139785</v>
      </c>
      <c r="S77" s="178">
        <f>R77/SQRT(Data!$G$1)/100</f>
        <v>0.50755304511385535</v>
      </c>
      <c r="T77" s="177">
        <f>IF(S77&gt;0.75,8,IF(S77&lt;0.13,"-",HLOOKUP(S77,Forinnstilling!$D$23:$R$24,2,TRUE)))</f>
        <v>5</v>
      </c>
      <c r="U77" s="177" t="str">
        <f>IF(S77&gt;0.26,"-",IF(S77&lt;0.07,2,HLOOKUP(S77,Forinnstilling!$D$26:$R$27,2,TRUE)))</f>
        <v>-</v>
      </c>
      <c r="V77" s="186">
        <f>'Plan Hygiene - Effekt'!U22</f>
        <v>2624.54</v>
      </c>
      <c r="W77" s="177">
        <f t="shared" si="6"/>
        <v>225.76688172043009</v>
      </c>
      <c r="X77" s="178">
        <f>W77/SQRT(Data!$G$1)/100</f>
        <v>0.71393756647039286</v>
      </c>
      <c r="Y77" s="177">
        <f>IF(X77&gt;0.75,8,IF(X77&lt;0.13,"-",HLOOKUP(X77,Forinnstilling!$D$23:$R$24,2,TRUE)))</f>
        <v>7.5</v>
      </c>
      <c r="Z77" s="177" t="str">
        <f>IF(X77&gt;0.26,"-",IF(X77&lt;0.07,2,HLOOKUP(X77,Forinnstilling!$D$26:$R$27,2,TRUE)))</f>
        <v>-</v>
      </c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</row>
    <row r="78" spans="1:52" s="1" customFormat="1" x14ac:dyDescent="0.25">
      <c r="A78" s="175">
        <v>1605</v>
      </c>
      <c r="B78" s="180">
        <f>'Plan Hygiene - Effekt'!Q23</f>
        <v>1503.885</v>
      </c>
      <c r="C78" s="181">
        <f t="shared" si="4"/>
        <v>129.36645161290323</v>
      </c>
      <c r="D78" s="182">
        <f>C78/SQRT(Data!$G$1)/100</f>
        <v>0.40909263991073752</v>
      </c>
      <c r="E78" s="181">
        <f>IF(D78&gt;0.75,8,IF(D78&lt;0.13,"-",HLOOKUP(D78,Forinnstilling!$D$23:$R$24,2,TRUE)))</f>
        <v>4</v>
      </c>
      <c r="F78" s="181" t="str">
        <f>IF(D78&gt;0.26,"-",IF(D78&lt;0.07,2,HLOOKUP(D78,Forinnstilling!$D$26:$R$27,2,TRUE)))</f>
        <v>-</v>
      </c>
      <c r="G78" s="183"/>
      <c r="H78" s="181"/>
      <c r="I78" s="182"/>
      <c r="J78" s="181"/>
      <c r="K78" s="181"/>
      <c r="L78" s="183"/>
      <c r="M78" s="181"/>
      <c r="N78" s="182"/>
      <c r="O78" s="181"/>
      <c r="P78" s="181"/>
      <c r="Q78" s="183">
        <f>'Plan Hygiene - Effekt'!T23</f>
        <v>2131.44</v>
      </c>
      <c r="R78" s="181">
        <f t="shared" si="5"/>
        <v>183.34967741935486</v>
      </c>
      <c r="S78" s="182">
        <f>R78/SQRT(Data!$G$1)/100</f>
        <v>0.57980258890230463</v>
      </c>
      <c r="T78" s="181">
        <f>IF(S78&gt;0.75,8,IF(S78&lt;0.13,"-",HLOOKUP(S78,Forinnstilling!$D$23:$R$24,2,TRUE)))</f>
        <v>6</v>
      </c>
      <c r="U78" s="181" t="str">
        <f>IF(S78&gt;0.26,"-",IF(S78&lt;0.07,2,HLOOKUP(S78,Forinnstilling!$D$26:$R$27,2,TRUE)))</f>
        <v>-</v>
      </c>
      <c r="V78" s="187">
        <f>'Plan Hygiene - Effekt'!U23</f>
        <v>2998.1400000000003</v>
      </c>
      <c r="W78" s="181">
        <f t="shared" si="6"/>
        <v>257.90451612903229</v>
      </c>
      <c r="X78" s="182">
        <f>W78/SQRT(Data!$G$1)/100</f>
        <v>0.81556568981137412</v>
      </c>
      <c r="Y78" s="181">
        <f>IF(X78&gt;0.75,8,IF(X78&lt;0.13,"-",HLOOKUP(X78,Forinnstilling!$D$23:$R$24,2,TRUE)))</f>
        <v>8</v>
      </c>
      <c r="Z78" s="181" t="str">
        <f>IF(X78&gt;0.26,"-",IF(X78&lt;0.07,2,HLOOKUP(X78,Forinnstilling!$D$26:$R$27,2,TRUE)))</f>
        <v>-</v>
      </c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</row>
    <row r="79" spans="1:52" s="1" customFormat="1" x14ac:dyDescent="0.25">
      <c r="A79" s="175">
        <v>1805</v>
      </c>
      <c r="B79" s="176">
        <f>'Plan Hygiene - Effekt'!Q24</f>
        <v>1691.2850000000001</v>
      </c>
      <c r="C79" s="177">
        <f t="shared" si="4"/>
        <v>145.48688172043012</v>
      </c>
      <c r="D79" s="178">
        <f>C79/SQRT(Data!$G$1)/100</f>
        <v>0.46006991591207552</v>
      </c>
      <c r="E79" s="177">
        <f>IF(D79&gt;0.75,8,IF(D79&lt;0.13,"-",HLOOKUP(D79,Forinnstilling!$D$23:$R$24,2,TRUE)))</f>
        <v>4.5</v>
      </c>
      <c r="F79" s="177" t="str">
        <f>IF(D79&gt;0.26,"-",IF(D79&lt;0.07,2,HLOOKUP(D79,Forinnstilling!$D$26:$R$27,2,TRUE)))</f>
        <v>-</v>
      </c>
      <c r="G79" s="179"/>
      <c r="H79" s="177"/>
      <c r="I79" s="178"/>
      <c r="J79" s="177"/>
      <c r="K79" s="177"/>
      <c r="L79" s="179"/>
      <c r="M79" s="177"/>
      <c r="N79" s="178"/>
      <c r="O79" s="177"/>
      <c r="P79" s="177"/>
      <c r="Q79" s="179">
        <f>'Plan Hygiene - Effekt'!T24</f>
        <v>2397.04</v>
      </c>
      <c r="R79" s="177">
        <f t="shared" si="5"/>
        <v>206.19698924731182</v>
      </c>
      <c r="S79" s="178">
        <f>R79/SQRT(Data!$G$1)/100</f>
        <v>0.65205213269075368</v>
      </c>
      <c r="T79" s="177">
        <f>IF(S79&gt;0.75,8,IF(S79&lt;0.13,"-",HLOOKUP(S79,Forinnstilling!$D$23:$R$24,2,TRUE)))</f>
        <v>6.5</v>
      </c>
      <c r="U79" s="177" t="str">
        <f>IF(S79&gt;0.26,"-",IF(S79&lt;0.07,2,HLOOKUP(S79,Forinnstilling!$D$26:$R$27,2,TRUE)))</f>
        <v>-</v>
      </c>
      <c r="V79" s="186">
        <f>'Plan Hygiene - Effekt'!U24</f>
        <v>3371.7400000000002</v>
      </c>
      <c r="W79" s="177">
        <f t="shared" si="6"/>
        <v>290.04215053763443</v>
      </c>
      <c r="X79" s="178">
        <f>W79/SQRT(Data!$G$1)/100</f>
        <v>0.91719381315235537</v>
      </c>
      <c r="Y79" s="177">
        <f>IF(X79&gt;0.75,8,IF(X79&lt;0.13,"-",HLOOKUP(X79,Forinnstilling!$D$23:$R$24,2,TRUE)))</f>
        <v>8</v>
      </c>
      <c r="Z79" s="177" t="str">
        <f>IF(X79&gt;0.26,"-",IF(X79&lt;0.07,2,HLOOKUP(X79,Forinnstilling!$D$26:$R$27,2,TRUE)))</f>
        <v>-</v>
      </c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s="1" customFormat="1" x14ac:dyDescent="0.25">
      <c r="A80" s="175">
        <v>2005</v>
      </c>
      <c r="B80" s="180">
        <f>'Plan Hygiene - Effekt'!Q25</f>
        <v>1878.6850000000002</v>
      </c>
      <c r="C80" s="181">
        <f t="shared" si="4"/>
        <v>161.60731182795701</v>
      </c>
      <c r="D80" s="182">
        <f>C80/SQRT(Data!$G$1)/100</f>
        <v>0.51104719191341352</v>
      </c>
      <c r="E80" s="181">
        <f>IF(D80&gt;0.75,8,IF(D80&lt;0.13,"-",HLOOKUP(D80,Forinnstilling!$D$23:$R$24,2,TRUE)))</f>
        <v>5</v>
      </c>
      <c r="F80" s="181" t="str">
        <f>IF(D80&gt;0.26,"-",IF(D80&lt;0.07,2,HLOOKUP(D80,Forinnstilling!$D$26:$R$27,2,TRUE)))</f>
        <v>-</v>
      </c>
      <c r="G80" s="183"/>
      <c r="H80" s="181"/>
      <c r="I80" s="182"/>
      <c r="J80" s="181"/>
      <c r="K80" s="181"/>
      <c r="L80" s="183"/>
      <c r="M80" s="181"/>
      <c r="N80" s="182"/>
      <c r="O80" s="181"/>
      <c r="P80" s="181"/>
      <c r="Q80" s="183">
        <f>'Plan Hygiene - Effekt'!T25</f>
        <v>2662.6400000000003</v>
      </c>
      <c r="R80" s="181">
        <f t="shared" si="5"/>
        <v>229.04430107526883</v>
      </c>
      <c r="S80" s="182">
        <f>R80/SQRT(Data!$G$1)/100</f>
        <v>0.72430167647920285</v>
      </c>
      <c r="T80" s="181">
        <f>IF(S80&gt;0.75,8,IF(S80&lt;0.13,"-",HLOOKUP(S80,Forinnstilling!$D$23:$R$24,2,TRUE)))</f>
        <v>7.5</v>
      </c>
      <c r="U80" s="181" t="str">
        <f>IF(S80&gt;0.26,"-",IF(S80&lt;0.07,2,HLOOKUP(S80,Forinnstilling!$D$26:$R$27,2,TRUE)))</f>
        <v>-</v>
      </c>
      <c r="V80" s="187">
        <f>'Plan Hygiene - Effekt'!U25</f>
        <v>3745.34</v>
      </c>
      <c r="W80" s="181">
        <f t="shared" si="6"/>
        <v>322.17978494623657</v>
      </c>
      <c r="X80" s="182">
        <f>W80/SQRT(Data!$G$1)/100</f>
        <v>1.0188219364933366</v>
      </c>
      <c r="Y80" s="181">
        <f>IF(X80&gt;0.75,8,IF(X80&lt;0.13,"-",HLOOKUP(X80,Forinnstilling!$D$23:$R$24,2,TRUE)))</f>
        <v>8</v>
      </c>
      <c r="Z80" s="181" t="str">
        <f>IF(X80&gt;0.26,"-",IF(X80&lt;0.07,2,HLOOKUP(X80,Forinnstilling!$D$26:$R$27,2,TRUE)))</f>
        <v>-</v>
      </c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s="1" customFormat="1" x14ac:dyDescent="0.25">
      <c r="A81" s="175">
        <v>2305</v>
      </c>
      <c r="B81" s="176">
        <f>'Plan Hygiene - Effekt'!Q26</f>
        <v>2159.7850000000003</v>
      </c>
      <c r="C81" s="177">
        <f t="shared" si="4"/>
        <v>185.78795698924736</v>
      </c>
      <c r="D81" s="178">
        <f>C81/SQRT(Data!$G$1)/100</f>
        <v>0.58751310591542061</v>
      </c>
      <c r="E81" s="177">
        <f>IF(D81&gt;0.75,8,IF(D81&lt;0.13,"-",HLOOKUP(D81,Forinnstilling!$D$23:$R$24,2,TRUE)))</f>
        <v>6</v>
      </c>
      <c r="F81" s="177" t="str">
        <f>IF(D81&gt;0.26,"-",IF(D81&lt;0.07,2,HLOOKUP(D81,Forinnstilling!$D$26:$R$27,2,TRUE)))</f>
        <v>-</v>
      </c>
      <c r="G81" s="179"/>
      <c r="H81" s="177"/>
      <c r="I81" s="178"/>
      <c r="J81" s="177"/>
      <c r="K81" s="177"/>
      <c r="L81" s="179"/>
      <c r="M81" s="177"/>
      <c r="N81" s="178"/>
      <c r="O81" s="177"/>
      <c r="P81" s="177"/>
      <c r="Q81" s="179">
        <f>'Plan Hygiene - Effekt'!T26</f>
        <v>3061.04</v>
      </c>
      <c r="R81" s="177">
        <f t="shared" si="5"/>
        <v>263.3152688172043</v>
      </c>
      <c r="S81" s="178">
        <f>R81/SQRT(Data!$G$1)/100</f>
        <v>0.8326759921618766</v>
      </c>
      <c r="T81" s="177">
        <f>IF(S81&gt;0.75,8,IF(S81&lt;0.13,"-",HLOOKUP(S81,Forinnstilling!$D$23:$R$24,2,TRUE)))</f>
        <v>8</v>
      </c>
      <c r="U81" s="177" t="str">
        <f>IF(S81&gt;0.26,"-",IF(S81&lt;0.07,2,HLOOKUP(S81,Forinnstilling!$D$26:$R$27,2,TRUE)))</f>
        <v>-</v>
      </c>
      <c r="V81" s="186">
        <f>'Plan Hygiene - Effekt'!U26</f>
        <v>4305.7400000000007</v>
      </c>
      <c r="W81" s="177">
        <f t="shared" si="6"/>
        <v>370.38623655913983</v>
      </c>
      <c r="X81" s="178">
        <f>W81/SQRT(Data!$G$1)/100</f>
        <v>1.1712641215048085</v>
      </c>
      <c r="Y81" s="177">
        <f>IF(X81&gt;0.75,8,IF(X81&lt;0.13,"-",HLOOKUP(X81,Forinnstilling!$D$23:$R$24,2,TRUE)))</f>
        <v>8</v>
      </c>
      <c r="Z81" s="177" t="str">
        <f>IF(X81&gt;0.26,"-",IF(X81&lt;0.07,2,HLOOKUP(X81,Forinnstilling!$D$26:$R$27,2,TRUE)))</f>
        <v>-</v>
      </c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s="1" customFormat="1" x14ac:dyDescent="0.25">
      <c r="A82" s="175">
        <v>2605</v>
      </c>
      <c r="B82" s="180">
        <f>'Plan Hygiene - Effekt'!Q27</f>
        <v>2440.8850000000002</v>
      </c>
      <c r="C82" s="181">
        <f t="shared" si="4"/>
        <v>209.96860215053766</v>
      </c>
      <c r="D82" s="182">
        <f>C82/SQRT(Data!$G$1)/100</f>
        <v>0.66397901991742758</v>
      </c>
      <c r="E82" s="181">
        <f>IF(D82&gt;0.75,8,IF(D82&lt;0.13,"-",HLOOKUP(D82,Forinnstilling!$D$23:$R$24,2,TRUE)))</f>
        <v>7</v>
      </c>
      <c r="F82" s="181" t="str">
        <f>IF(D82&gt;0.26,"-",IF(D82&lt;0.07,2,HLOOKUP(D82,Forinnstilling!$D$26:$R$27,2,TRUE)))</f>
        <v>-</v>
      </c>
      <c r="G82" s="183"/>
      <c r="H82" s="181"/>
      <c r="I82" s="182"/>
      <c r="J82" s="181"/>
      <c r="K82" s="181"/>
      <c r="L82" s="183"/>
      <c r="M82" s="181"/>
      <c r="N82" s="182"/>
      <c r="O82" s="181"/>
      <c r="P82" s="181"/>
      <c r="Q82" s="183">
        <f>'Plan Hygiene - Effekt'!T27</f>
        <v>3459.44</v>
      </c>
      <c r="R82" s="181">
        <f t="shared" si="5"/>
        <v>297.58623655913976</v>
      </c>
      <c r="S82" s="182">
        <f>R82/SQRT(Data!$G$1)/100</f>
        <v>0.94105030784455024</v>
      </c>
      <c r="T82" s="181">
        <f>IF(S82&gt;0.75,8,IF(S82&lt;0.13,"-",HLOOKUP(S82,Forinnstilling!$D$23:$R$24,2,TRUE)))</f>
        <v>8</v>
      </c>
      <c r="U82" s="181" t="str">
        <f>IF(S82&gt;0.26,"-",IF(S82&lt;0.07,2,HLOOKUP(S82,Forinnstilling!$D$26:$R$27,2,TRUE)))</f>
        <v>-</v>
      </c>
      <c r="V82" s="187">
        <f>'Plan Hygiene - Effekt'!U27</f>
        <v>4866.1400000000003</v>
      </c>
      <c r="W82" s="181">
        <f t="shared" si="6"/>
        <v>418.59268817204304</v>
      </c>
      <c r="X82" s="182">
        <f>W82/SQRT(Data!$G$1)/100</f>
        <v>1.3237063065162804</v>
      </c>
      <c r="Y82" s="181">
        <f>IF(X82&gt;0.75,8,IF(X82&lt;0.13,"-",HLOOKUP(X82,Forinnstilling!$D$23:$R$24,2,TRUE)))</f>
        <v>8</v>
      </c>
      <c r="Z82" s="181" t="str">
        <f>IF(X82&gt;0.26,"-",IF(X82&lt;0.07,2,HLOOKUP(X82,Forinnstilling!$D$26:$R$27,2,TRUE)))</f>
        <v>-</v>
      </c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s="1" customFormat="1" x14ac:dyDescent="0.25">
      <c r="A83" s="188">
        <v>3005</v>
      </c>
      <c r="B83" s="189">
        <f>'Plan Hygiene - Effekt'!Q28</f>
        <v>2815.6849999999999</v>
      </c>
      <c r="C83" s="190">
        <f t="shared" si="4"/>
        <v>242.20946236559141</v>
      </c>
      <c r="D83" s="191">
        <f>C83/SQRT(Data!$G$1)/100</f>
        <v>0.76593357192010347</v>
      </c>
      <c r="E83" s="190">
        <f>IF(D83&gt;0.75,8,IF(D83&lt;0.13,"-",HLOOKUP(D83,Forinnstilling!$D$23:$R$24,2,TRUE)))</f>
        <v>8</v>
      </c>
      <c r="F83" s="190" t="str">
        <f>IF(D83&gt;0.26,"-",IF(D83&lt;0.07,2,HLOOKUP(D83,Forinnstilling!$D$26:$R$27,2,TRUE)))</f>
        <v>-</v>
      </c>
      <c r="G83" s="192"/>
      <c r="H83" s="190"/>
      <c r="I83" s="191"/>
      <c r="J83" s="190"/>
      <c r="K83" s="190"/>
      <c r="L83" s="192"/>
      <c r="M83" s="190"/>
      <c r="N83" s="191"/>
      <c r="O83" s="190"/>
      <c r="P83" s="190"/>
      <c r="Q83" s="192">
        <f>'Plan Hygiene - Effekt'!T28</f>
        <v>3990.6400000000003</v>
      </c>
      <c r="R83" s="190">
        <f t="shared" si="5"/>
        <v>343.28086021505379</v>
      </c>
      <c r="S83" s="191">
        <f>R83/SQRT(Data!$G$1)/100</f>
        <v>1.0855493954214488</v>
      </c>
      <c r="T83" s="190">
        <f>IF(S83&gt;0.75,8,IF(S83&lt;0.13,"-",HLOOKUP(S83,Forinnstilling!$D$23:$R$24,2,TRUE)))</f>
        <v>8</v>
      </c>
      <c r="U83" s="190" t="str">
        <f>IF(S83&gt;0.26,"-",IF(S83&lt;0.07,2,HLOOKUP(S83,Forinnstilling!$D$26:$R$27,2,TRUE)))</f>
        <v>-</v>
      </c>
      <c r="V83" s="193">
        <f>'Plan Hygiene - Effekt'!U28</f>
        <v>5613.34</v>
      </c>
      <c r="W83" s="190">
        <f t="shared" si="6"/>
        <v>482.86795698924732</v>
      </c>
      <c r="X83" s="191">
        <f>W83/SQRT(Data!$G$1)/100</f>
        <v>1.5269625531982425</v>
      </c>
      <c r="Y83" s="190">
        <f>IF(X83&gt;0.75,8,IF(X83&lt;0.13,"-",HLOOKUP(X83,Forinnstilling!$D$23:$R$24,2,TRUE)))</f>
        <v>8</v>
      </c>
      <c r="Z83" s="190" t="str">
        <f>IF(X83&gt;0.26,"-",IF(X83&lt;0.07,2,HLOOKUP(X83,Forinnstilling!$D$26:$R$27,2,TRUE)))</f>
        <v>-</v>
      </c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s="1" customFormat="1" x14ac:dyDescent="0.25">
      <c r="A84" s="165"/>
      <c r="B84" s="166"/>
      <c r="C84" s="167"/>
      <c r="D84" s="168"/>
      <c r="E84" s="167"/>
      <c r="F84" s="167"/>
      <c r="G84" s="166"/>
      <c r="H84" s="167"/>
      <c r="I84" s="168"/>
      <c r="J84" s="167"/>
      <c r="K84" s="167"/>
      <c r="L84" s="166"/>
      <c r="M84" s="222"/>
      <c r="N84" s="168"/>
      <c r="O84" s="167"/>
      <c r="P84" s="167"/>
      <c r="Q84" s="166"/>
      <c r="R84" s="167"/>
      <c r="S84" s="168"/>
      <c r="T84" s="167"/>
      <c r="U84" s="167"/>
      <c r="V84" s="166"/>
      <c r="W84" s="167"/>
      <c r="X84" s="168"/>
      <c r="Y84" s="167"/>
      <c r="Z84" s="16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s="49" customFormat="1" x14ac:dyDescent="0.25">
      <c r="A85" s="165"/>
      <c r="B85" s="166"/>
      <c r="C85" s="167"/>
      <c r="D85" s="168"/>
      <c r="E85" s="167"/>
      <c r="F85" s="167"/>
      <c r="G85" s="166"/>
      <c r="H85" s="167"/>
      <c r="I85" s="168"/>
      <c r="J85" s="167"/>
      <c r="K85" s="167"/>
      <c r="L85" s="166"/>
      <c r="M85" s="222"/>
      <c r="N85" s="168"/>
      <c r="O85" s="167"/>
      <c r="P85" s="167"/>
      <c r="Q85" s="166"/>
      <c r="R85" s="167"/>
      <c r="S85" s="168"/>
      <c r="T85" s="167"/>
      <c r="U85" s="167"/>
      <c r="V85" s="166"/>
      <c r="W85" s="167"/>
      <c r="X85" s="168"/>
      <c r="Y85" s="167"/>
      <c r="Z85" s="167"/>
      <c r="AA85" s="23"/>
      <c r="AB85" s="23"/>
      <c r="AC85" s="23"/>
      <c r="AD85" s="23"/>
      <c r="AE85" s="23"/>
    </row>
    <row r="86" spans="1:52" s="49" customFormat="1" x14ac:dyDescent="0.25">
      <c r="A86" s="172" t="s">
        <v>22</v>
      </c>
      <c r="B86" s="330">
        <v>505</v>
      </c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</row>
    <row r="87" spans="1:52" s="49" customFormat="1" x14ac:dyDescent="0.25">
      <c r="A87" s="173"/>
      <c r="B87" s="322" t="s">
        <v>27</v>
      </c>
      <c r="C87" s="322"/>
      <c r="D87" s="322"/>
      <c r="E87" s="322"/>
      <c r="F87" s="322"/>
      <c r="G87" s="321"/>
      <c r="H87" s="322"/>
      <c r="I87" s="322"/>
      <c r="J87" s="322"/>
      <c r="K87" s="333"/>
      <c r="L87" s="321"/>
      <c r="M87" s="322"/>
      <c r="N87" s="322"/>
      <c r="O87" s="322"/>
      <c r="P87" s="333"/>
      <c r="Q87" s="321">
        <v>20</v>
      </c>
      <c r="R87" s="322"/>
      <c r="S87" s="322"/>
      <c r="T87" s="322"/>
      <c r="U87" s="322"/>
      <c r="V87" s="323">
        <v>30</v>
      </c>
      <c r="W87" s="322"/>
      <c r="X87" s="322"/>
      <c r="Y87" s="322"/>
      <c r="Z87" s="322"/>
    </row>
    <row r="88" spans="1:52" s="49" customFormat="1" ht="22.5" x14ac:dyDescent="0.25">
      <c r="A88" s="163" t="s">
        <v>21</v>
      </c>
      <c r="B88" s="230" t="s">
        <v>23</v>
      </c>
      <c r="C88" s="184" t="s">
        <v>45</v>
      </c>
      <c r="D88" s="184" t="s">
        <v>55</v>
      </c>
      <c r="E88" s="184" t="s">
        <v>48</v>
      </c>
      <c r="F88" s="169" t="s">
        <v>51</v>
      </c>
      <c r="G88" s="174"/>
      <c r="H88" s="184"/>
      <c r="I88" s="184"/>
      <c r="J88" s="184"/>
      <c r="K88" s="169"/>
      <c r="L88" s="174"/>
      <c r="M88" s="184"/>
      <c r="N88" s="184"/>
      <c r="O88" s="184"/>
      <c r="P88" s="169"/>
      <c r="Q88" s="174" t="s">
        <v>23</v>
      </c>
      <c r="R88" s="184" t="s">
        <v>45</v>
      </c>
      <c r="S88" s="184" t="s">
        <v>55</v>
      </c>
      <c r="T88" s="184" t="s">
        <v>48</v>
      </c>
      <c r="U88" s="169" t="s">
        <v>51</v>
      </c>
      <c r="V88" s="185" t="s">
        <v>23</v>
      </c>
      <c r="W88" s="184" t="s">
        <v>45</v>
      </c>
      <c r="X88" s="184" t="s">
        <v>55</v>
      </c>
      <c r="Y88" s="184" t="s">
        <v>48</v>
      </c>
      <c r="Z88" s="169" t="s">
        <v>51</v>
      </c>
    </row>
    <row r="89" spans="1:52" s="49" customFormat="1" x14ac:dyDescent="0.25">
      <c r="A89" s="175">
        <v>405</v>
      </c>
      <c r="B89" s="176">
        <f>'Plan Hygiene - Effekt'!M12</f>
        <v>181.035</v>
      </c>
      <c r="C89" s="177">
        <f t="shared" ref="C89:C105" si="7">B89/(4185*($H$4-$H$5))*3600</f>
        <v>15.572903225806451</v>
      </c>
      <c r="D89" s="178">
        <f>C89/SQRT(Data!$G$1)/100</f>
        <v>4.9245843974931827E-2</v>
      </c>
      <c r="E89" s="177" t="str">
        <f>IF(D89&gt;0.75,8,IF(D89&lt;0.13,"-",HLOOKUP(D89,Forinnstilling!$D$23:$R$24,2,TRUE)))</f>
        <v>-</v>
      </c>
      <c r="F89" s="177">
        <f>IF(D89&gt;0.26,"-",IF(D89&lt;0.07,2,HLOOKUP(D89,Forinnstilling!$D$26:$R$27,2,TRUE)))</f>
        <v>2</v>
      </c>
      <c r="G89" s="179"/>
      <c r="H89" s="177"/>
      <c r="I89" s="178"/>
      <c r="J89" s="177"/>
      <c r="K89" s="177"/>
      <c r="L89" s="179"/>
      <c r="M89" s="177"/>
      <c r="N89" s="178"/>
      <c r="O89" s="177"/>
      <c r="P89" s="177"/>
      <c r="Q89" s="179">
        <f>'Plan Hygiene - Effekt'!N12</f>
        <v>326.43</v>
      </c>
      <c r="R89" s="177">
        <f t="shared" ref="R89:R105" si="8">Q89/(4185*($H$4-$H$5))*3600</f>
        <v>28.080000000000002</v>
      </c>
      <c r="S89" s="178">
        <f>R89/SQRT(Data!$G$1)/100</f>
        <v>8.8796756697528081E-2</v>
      </c>
      <c r="T89" s="177" t="str">
        <f>IF(S89&gt;0.75,8,IF(S89&lt;0.13,"-",HLOOKUP(S89,Forinnstilling!$D$23:$R$24,2,TRUE)))</f>
        <v>-</v>
      </c>
      <c r="U89" s="177">
        <f>IF(S89&gt;0.26,"-",IF(S89&lt;0.07,2,HLOOKUP(S89,Forinnstilling!$D$26:$R$27,2,TRUE)))</f>
        <v>3.5</v>
      </c>
      <c r="V89" s="186">
        <f>'Plan Hygiene - Effekt'!O12</f>
        <v>462.10500000000002</v>
      </c>
      <c r="W89" s="177">
        <f t="shared" ref="W89:W105" si="9">V89/(4185*($H$4-$H$5))*3600</f>
        <v>39.75096774193549</v>
      </c>
      <c r="X89" s="178">
        <f>W89/SQRT(Data!$G$1)/100</f>
        <v>0.12570359726039648</v>
      </c>
      <c r="Y89" s="177" t="str">
        <f>IF(X89&gt;0.75,8,IF(X89&lt;0.13,"-",HLOOKUP(X89,Forinnstilling!$D$23:$R$24,2,TRUE)))</f>
        <v>-</v>
      </c>
      <c r="Z89" s="177">
        <f>IF(X89&gt;0.26,"-",IF(X89&lt;0.07,2,HLOOKUP(X89,Forinnstilling!$D$26:$R$27,2,TRUE)))</f>
        <v>5</v>
      </c>
    </row>
    <row r="90" spans="1:52" s="49" customFormat="1" x14ac:dyDescent="0.25">
      <c r="A90" s="175">
        <v>505</v>
      </c>
      <c r="B90" s="180">
        <f>'Plan Hygiene - Effekt'!M13</f>
        <v>225.73500000000001</v>
      </c>
      <c r="C90" s="181">
        <f t="shared" si="7"/>
        <v>19.418064516129032</v>
      </c>
      <c r="D90" s="182">
        <f>C90/SQRT(Data!$G$1)/100</f>
        <v>6.1405311623063147E-2</v>
      </c>
      <c r="E90" s="181" t="str">
        <f>IF(D90&gt;0.75,8,IF(D90&lt;0.13,"-",HLOOKUP(D90,Forinnstilling!$D$23:$R$24,2,TRUE)))</f>
        <v>-</v>
      </c>
      <c r="F90" s="181">
        <f>IF(D90&gt;0.26,"-",IF(D90&lt;0.07,2,HLOOKUP(D90,Forinnstilling!$D$26:$R$27,2,TRUE)))</f>
        <v>2</v>
      </c>
      <c r="G90" s="183"/>
      <c r="H90" s="181"/>
      <c r="I90" s="182"/>
      <c r="J90" s="181"/>
      <c r="K90" s="181"/>
      <c r="L90" s="183"/>
      <c r="M90" s="181"/>
      <c r="N90" s="182"/>
      <c r="O90" s="181"/>
      <c r="P90" s="181"/>
      <c r="Q90" s="183">
        <f>'Plan Hygiene - Effekt'!N13</f>
        <v>407.03000000000003</v>
      </c>
      <c r="R90" s="181">
        <f t="shared" si="8"/>
        <v>35.013333333333335</v>
      </c>
      <c r="S90" s="182">
        <f>R90/SQRT(Data!$G$1)/100</f>
        <v>0.11072188180802886</v>
      </c>
      <c r="T90" s="181" t="str">
        <f>IF(S90&gt;0.75,8,IF(S90&lt;0.13,"-",HLOOKUP(S90,Forinnstilling!$D$23:$R$24,2,TRUE)))</f>
        <v>-</v>
      </c>
      <c r="U90" s="181">
        <f>IF(S90&gt;0.26,"-",IF(S90&lt;0.07,2,HLOOKUP(S90,Forinnstilling!$D$26:$R$27,2,TRUE)))</f>
        <v>5</v>
      </c>
      <c r="V90" s="187">
        <f>'Plan Hygiene - Effekt'!O13</f>
        <v>576.20500000000004</v>
      </c>
      <c r="W90" s="181">
        <f t="shared" si="9"/>
        <v>49.566021505376348</v>
      </c>
      <c r="X90" s="182">
        <f>W90/SQRT(Data!$G$1)/100</f>
        <v>0.15674152250987708</v>
      </c>
      <c r="Y90" s="181">
        <f>IF(X90&gt;0.75,8,IF(X90&lt;0.13,"-",HLOOKUP(X90,Forinnstilling!$D$23:$R$24,2,TRUE)))</f>
        <v>1</v>
      </c>
      <c r="Z90" s="181">
        <f>IF(X90&gt;0.26,"-",IF(X90&lt;0.07,2,HLOOKUP(X90,Forinnstilling!$D$26:$R$27,2,TRUE)))</f>
        <v>6</v>
      </c>
    </row>
    <row r="91" spans="1:52" s="49" customFormat="1" x14ac:dyDescent="0.25">
      <c r="A91" s="175">
        <v>605</v>
      </c>
      <c r="B91" s="176">
        <f>'Plan Hygiene - Effekt'!M14</f>
        <v>270.435</v>
      </c>
      <c r="C91" s="177">
        <f t="shared" si="7"/>
        <v>23.263225806451612</v>
      </c>
      <c r="D91" s="178">
        <f>C91/SQRT(Data!$G$1)/100</f>
        <v>7.3564779271194466E-2</v>
      </c>
      <c r="E91" s="177" t="str">
        <f>IF(D91&gt;0.75,8,IF(D91&lt;0.13,"-",HLOOKUP(D91,Forinnstilling!$D$23:$R$24,2,TRUE)))</f>
        <v>-</v>
      </c>
      <c r="F91" s="177">
        <f>IF(D91&gt;0.26,"-",IF(D91&lt;0.07,2,HLOOKUP(D91,Forinnstilling!$D$26:$R$27,2,TRUE)))</f>
        <v>2.5</v>
      </c>
      <c r="G91" s="179"/>
      <c r="H91" s="177"/>
      <c r="I91" s="178"/>
      <c r="J91" s="177"/>
      <c r="K91" s="177"/>
      <c r="L91" s="179"/>
      <c r="M91" s="177"/>
      <c r="N91" s="178"/>
      <c r="O91" s="177"/>
      <c r="P91" s="177"/>
      <c r="Q91" s="179">
        <f>'Plan Hygiene - Effekt'!N14</f>
        <v>487.63000000000005</v>
      </c>
      <c r="R91" s="177">
        <f t="shared" si="8"/>
        <v>41.946666666666665</v>
      </c>
      <c r="S91" s="178">
        <f>R91/SQRT(Data!$G$1)/100</f>
        <v>0.1326470069185296</v>
      </c>
      <c r="T91" s="177">
        <f>IF(S91&gt;0.75,8,IF(S91&lt;0.13,"-",HLOOKUP(S91,Forinnstilling!$D$23:$R$24,2,TRUE)))</f>
        <v>1</v>
      </c>
      <c r="U91" s="177">
        <f>IF(S91&gt;0.26,"-",IF(S91&lt;0.07,2,HLOOKUP(S91,Forinnstilling!$D$26:$R$27,2,TRUE)))</f>
        <v>5.5</v>
      </c>
      <c r="V91" s="186">
        <f>'Plan Hygiene - Effekt'!O14</f>
        <v>690.30500000000006</v>
      </c>
      <c r="W91" s="177">
        <f t="shared" si="9"/>
        <v>59.381075268817206</v>
      </c>
      <c r="X91" s="178">
        <f>W91/SQRT(Data!$G$1)/100</f>
        <v>0.18777944775935768</v>
      </c>
      <c r="Y91" s="177">
        <f>IF(X91&gt;0.75,8,IF(X91&lt;0.13,"-",HLOOKUP(X91,Forinnstilling!$D$23:$R$24,2,TRUE)))</f>
        <v>1.5</v>
      </c>
      <c r="Z91" s="177">
        <f>IF(X91&gt;0.26,"-",IF(X91&lt;0.07,2,HLOOKUP(X91,Forinnstilling!$D$26:$R$27,2,TRUE)))</f>
        <v>7</v>
      </c>
    </row>
    <row r="92" spans="1:52" s="49" customFormat="1" x14ac:dyDescent="0.25">
      <c r="A92" s="175">
        <v>705</v>
      </c>
      <c r="B92" s="180">
        <f>'Plan Hygiene - Effekt'!M15</f>
        <v>315.13499999999999</v>
      </c>
      <c r="C92" s="181">
        <f t="shared" si="7"/>
        <v>27.108387096774191</v>
      </c>
      <c r="D92" s="182">
        <f>C92/SQRT(Data!$G$1)/100</f>
        <v>8.5724246919325772E-2</v>
      </c>
      <c r="E92" s="181" t="str">
        <f>IF(D92&gt;0.75,8,IF(D92&lt;0.13,"-",HLOOKUP(D92,Forinnstilling!$D$23:$R$24,2,TRUE)))</f>
        <v>-</v>
      </c>
      <c r="F92" s="181">
        <f>IF(D92&gt;0.26,"-",IF(D92&lt;0.07,2,HLOOKUP(D92,Forinnstilling!$D$26:$R$27,2,TRUE)))</f>
        <v>3.5</v>
      </c>
      <c r="G92" s="183"/>
      <c r="H92" s="181"/>
      <c r="I92" s="182"/>
      <c r="J92" s="181"/>
      <c r="K92" s="181"/>
      <c r="L92" s="183"/>
      <c r="M92" s="181"/>
      <c r="N92" s="182"/>
      <c r="O92" s="181"/>
      <c r="P92" s="181"/>
      <c r="Q92" s="183">
        <f>'Plan Hygiene - Effekt'!N15</f>
        <v>568.23</v>
      </c>
      <c r="R92" s="181">
        <f t="shared" si="8"/>
        <v>48.88</v>
      </c>
      <c r="S92" s="182">
        <f>R92/SQRT(Data!$G$1)/100</f>
        <v>0.15457213202903039</v>
      </c>
      <c r="T92" s="181">
        <f>IF(S92&gt;0.75,8,IF(S92&lt;0.13,"-",HLOOKUP(S92,Forinnstilling!$D$23:$R$24,2,TRUE)))</f>
        <v>1</v>
      </c>
      <c r="U92" s="181">
        <f>IF(S92&gt;0.26,"-",IF(S92&lt;0.07,2,HLOOKUP(S92,Forinnstilling!$D$26:$R$27,2,TRUE)))</f>
        <v>6</v>
      </c>
      <c r="V92" s="187">
        <f>'Plan Hygiene - Effekt'!O15</f>
        <v>804.40499999999997</v>
      </c>
      <c r="W92" s="181">
        <f t="shared" si="9"/>
        <v>69.196129032258057</v>
      </c>
      <c r="X92" s="182">
        <f>W92/SQRT(Data!$G$1)/100</f>
        <v>0.21881737300883827</v>
      </c>
      <c r="Y92" s="181">
        <f>IF(X92&gt;0.75,8,IF(X92&lt;0.13,"-",HLOOKUP(X92,Forinnstilling!$D$23:$R$24,2,TRUE)))</f>
        <v>1.5</v>
      </c>
      <c r="Z92" s="181">
        <f>IF(X92&gt;0.26,"-",IF(X92&lt;0.07,2,HLOOKUP(X92,Forinnstilling!$D$26:$R$27,2,TRUE)))</f>
        <v>7</v>
      </c>
    </row>
    <row r="93" spans="1:52" s="49" customFormat="1" x14ac:dyDescent="0.25">
      <c r="A93" s="175">
        <v>805</v>
      </c>
      <c r="B93" s="176">
        <f>'Plan Hygiene - Effekt'!M16</f>
        <v>359.83499999999998</v>
      </c>
      <c r="C93" s="177">
        <f t="shared" si="7"/>
        <v>30.953548387096774</v>
      </c>
      <c r="D93" s="178">
        <f>C93/SQRT(Data!$G$1)/100</f>
        <v>9.7883714567457092E-2</v>
      </c>
      <c r="E93" s="177" t="str">
        <f>IF(D93&gt;0.75,8,IF(D93&lt;0.13,"-",HLOOKUP(D93,Forinnstilling!$D$23:$R$24,2,TRUE)))</f>
        <v>-</v>
      </c>
      <c r="F93" s="177">
        <f>IF(D93&gt;0.26,"-",IF(D93&lt;0.07,2,HLOOKUP(D93,Forinnstilling!$D$26:$R$27,2,TRUE)))</f>
        <v>4</v>
      </c>
      <c r="G93" s="179"/>
      <c r="H93" s="177"/>
      <c r="I93" s="178"/>
      <c r="J93" s="177"/>
      <c r="K93" s="177"/>
      <c r="L93" s="179"/>
      <c r="M93" s="177"/>
      <c r="N93" s="178"/>
      <c r="O93" s="177"/>
      <c r="P93" s="177"/>
      <c r="Q93" s="179">
        <f>'Plan Hygiene - Effekt'!N16</f>
        <v>648.83000000000004</v>
      </c>
      <c r="R93" s="177">
        <f t="shared" si="8"/>
        <v>55.81333333333334</v>
      </c>
      <c r="S93" s="178">
        <f>R93/SQRT(Data!$G$1)/100</f>
        <v>0.17649725713953118</v>
      </c>
      <c r="T93" s="177">
        <f>IF(S93&gt;0.75,8,IF(S93&lt;0.13,"-",HLOOKUP(S93,Forinnstilling!$D$23:$R$24,2,TRUE)))</f>
        <v>1</v>
      </c>
      <c r="U93" s="177">
        <f>IF(S93&gt;0.26,"-",IF(S93&lt;0.07,2,HLOOKUP(S93,Forinnstilling!$D$26:$R$27,2,TRUE)))</f>
        <v>6.5</v>
      </c>
      <c r="V93" s="186">
        <f>'Plan Hygiene - Effekt'!O16</f>
        <v>918.505</v>
      </c>
      <c r="W93" s="177">
        <f t="shared" si="9"/>
        <v>79.011182795698915</v>
      </c>
      <c r="X93" s="178">
        <f>W93/SQRT(Data!$G$1)/100</f>
        <v>0.24985529825831887</v>
      </c>
      <c r="Y93" s="177">
        <f>IF(X93&gt;0.75,8,IF(X93&lt;0.13,"-",HLOOKUP(X93,Forinnstilling!$D$23:$R$24,2,TRUE)))</f>
        <v>2</v>
      </c>
      <c r="Z93" s="177">
        <f>IF(X93&gt;0.26,"-",IF(X93&lt;0.07,2,HLOOKUP(X93,Forinnstilling!$D$26:$R$27,2,TRUE)))</f>
        <v>7.5</v>
      </c>
    </row>
    <row r="94" spans="1:52" s="49" customFormat="1" x14ac:dyDescent="0.25">
      <c r="A94" s="175">
        <v>905</v>
      </c>
      <c r="B94" s="180">
        <f>'Plan Hygiene - Effekt'!M17</f>
        <v>404.53500000000003</v>
      </c>
      <c r="C94" s="181">
        <f t="shared" si="7"/>
        <v>34.798709677419353</v>
      </c>
      <c r="D94" s="182">
        <f>C94/SQRT(Data!$G$1)/100</f>
        <v>0.1100431822155884</v>
      </c>
      <c r="E94" s="181" t="str">
        <f>IF(D94&gt;0.75,8,IF(D94&lt;0.13,"-",HLOOKUP(D94,Forinnstilling!$D$23:$R$24,2,TRUE)))</f>
        <v>-</v>
      </c>
      <c r="F94" s="181">
        <f>IF(D94&gt;0.26,"-",IF(D94&lt;0.07,2,HLOOKUP(D94,Forinnstilling!$D$26:$R$27,2,TRUE)))</f>
        <v>5</v>
      </c>
      <c r="G94" s="183"/>
      <c r="H94" s="181"/>
      <c r="I94" s="182"/>
      <c r="J94" s="181"/>
      <c r="K94" s="181"/>
      <c r="L94" s="183"/>
      <c r="M94" s="181"/>
      <c r="N94" s="182"/>
      <c r="O94" s="181"/>
      <c r="P94" s="181"/>
      <c r="Q94" s="183">
        <f>'Plan Hygiene - Effekt'!N17</f>
        <v>729.43000000000006</v>
      </c>
      <c r="R94" s="181">
        <f t="shared" si="8"/>
        <v>62.746666666666677</v>
      </c>
      <c r="S94" s="182">
        <f>R94/SQRT(Data!$G$1)/100</f>
        <v>0.19842238225003192</v>
      </c>
      <c r="T94" s="181">
        <f>IF(S94&gt;0.75,8,IF(S94&lt;0.13,"-",HLOOKUP(S94,Forinnstilling!$D$23:$R$24,2,TRUE)))</f>
        <v>1.5</v>
      </c>
      <c r="U94" s="181">
        <f>IF(S94&gt;0.26,"-",IF(S94&lt;0.07,2,HLOOKUP(S94,Forinnstilling!$D$26:$R$27,2,TRUE)))</f>
        <v>7</v>
      </c>
      <c r="V94" s="187">
        <f>'Plan Hygiene - Effekt'!O17</f>
        <v>1032.605</v>
      </c>
      <c r="W94" s="181">
        <f t="shared" si="9"/>
        <v>88.826236559139787</v>
      </c>
      <c r="X94" s="182">
        <f>W94/SQRT(Data!$G$1)/100</f>
        <v>0.28089322350779949</v>
      </c>
      <c r="Y94" s="181">
        <f>IF(X94&gt;0.75,8,IF(X94&lt;0.13,"-",HLOOKUP(X94,Forinnstilling!$D$23:$R$24,2,TRUE)))</f>
        <v>2.5</v>
      </c>
      <c r="Z94" s="181" t="str">
        <f>IF(X94&gt;0.26,"-",IF(X94&lt;0.07,2,HLOOKUP(X94,Forinnstilling!$D$26:$R$27,2,TRUE)))</f>
        <v>-</v>
      </c>
    </row>
    <row r="95" spans="1:52" s="49" customFormat="1" x14ac:dyDescent="0.25">
      <c r="A95" s="175">
        <v>1005</v>
      </c>
      <c r="B95" s="176">
        <f>'Plan Hygiene - Effekt'!M18</f>
        <v>447</v>
      </c>
      <c r="C95" s="177">
        <f t="shared" si="7"/>
        <v>38.451612903225808</v>
      </c>
      <c r="D95" s="178">
        <f>C95/SQRT(Data!$G$1)/100</f>
        <v>0.12159467648131317</v>
      </c>
      <c r="E95" s="177" t="str">
        <f>IF(D95&gt;0.75,8,IF(D95&lt;0.13,"-",HLOOKUP(D95,Forinnstilling!$D$23:$R$24,2,TRUE)))</f>
        <v>-</v>
      </c>
      <c r="F95" s="177">
        <f>IF(D95&gt;0.26,"-",IF(D95&lt;0.07,2,HLOOKUP(D95,Forinnstilling!$D$26:$R$27,2,TRUE)))</f>
        <v>5</v>
      </c>
      <c r="G95" s="179"/>
      <c r="H95" s="177"/>
      <c r="I95" s="178"/>
      <c r="J95" s="177"/>
      <c r="K95" s="177"/>
      <c r="L95" s="179"/>
      <c r="M95" s="177"/>
      <c r="N95" s="178"/>
      <c r="O95" s="177"/>
      <c r="P95" s="177"/>
      <c r="Q95" s="179">
        <f>'Plan Hygiene - Effekt'!N18</f>
        <v>806</v>
      </c>
      <c r="R95" s="177">
        <f t="shared" si="8"/>
        <v>69.333333333333343</v>
      </c>
      <c r="S95" s="178">
        <f>R95/SQRT(Data!$G$1)/100</f>
        <v>0.21925125110500765</v>
      </c>
      <c r="T95" s="177">
        <f>IF(S95&gt;0.75,8,IF(S95&lt;0.13,"-",HLOOKUP(S95,Forinnstilling!$D$23:$R$24,2,TRUE)))</f>
        <v>1.5</v>
      </c>
      <c r="U95" s="177">
        <f>IF(S95&gt;0.26,"-",IF(S95&lt;0.07,2,HLOOKUP(S95,Forinnstilling!$D$26:$R$27,2,TRUE)))</f>
        <v>7</v>
      </c>
      <c r="V95" s="186">
        <f>'Plan Hygiene - Effekt'!O18</f>
        <v>1141</v>
      </c>
      <c r="W95" s="177">
        <f t="shared" si="9"/>
        <v>98.150537634408607</v>
      </c>
      <c r="X95" s="178">
        <f>W95/SQRT(Data!$G$1)/100</f>
        <v>0.31037925249480608</v>
      </c>
      <c r="Y95" s="177">
        <f>IF(X95&gt;0.75,8,IF(X95&lt;0.13,"-",HLOOKUP(X95,Forinnstilling!$D$23:$R$24,2,TRUE)))</f>
        <v>3</v>
      </c>
      <c r="Z95" s="177" t="str">
        <f>IF(X95&gt;0.26,"-",IF(X95&lt;0.07,2,HLOOKUP(X95,Forinnstilling!$D$26:$R$27,2,TRUE)))</f>
        <v>-</v>
      </c>
    </row>
    <row r="96" spans="1:52" s="49" customFormat="1" x14ac:dyDescent="0.25">
      <c r="A96" s="175">
        <v>1105</v>
      </c>
      <c r="B96" s="180">
        <f>'Plan Hygiene - Effekt'!M19</f>
        <v>493.935</v>
      </c>
      <c r="C96" s="181">
        <f t="shared" si="7"/>
        <v>42.489032258064512</v>
      </c>
      <c r="D96" s="182">
        <f>C96/SQRT(Data!$G$1)/100</f>
        <v>0.13436211751185104</v>
      </c>
      <c r="E96" s="181">
        <f>IF(D96&gt;0.75,8,IF(D96&lt;0.13,"-",HLOOKUP(D96,Forinnstilling!$D$23:$R$24,2,TRUE)))</f>
        <v>1</v>
      </c>
      <c r="F96" s="181">
        <f>IF(D96&gt;0.26,"-",IF(D96&lt;0.07,2,HLOOKUP(D96,Forinnstilling!$D$26:$R$27,2,TRUE)))</f>
        <v>5.5</v>
      </c>
      <c r="G96" s="183"/>
      <c r="H96" s="181"/>
      <c r="I96" s="182"/>
      <c r="J96" s="181"/>
      <c r="K96" s="181"/>
      <c r="L96" s="183"/>
      <c r="M96" s="181"/>
      <c r="N96" s="182"/>
      <c r="O96" s="181"/>
      <c r="P96" s="181"/>
      <c r="Q96" s="183">
        <f>'Plan Hygiene - Effekt'!N19</f>
        <v>890.63000000000011</v>
      </c>
      <c r="R96" s="181">
        <f t="shared" si="8"/>
        <v>76.613333333333344</v>
      </c>
      <c r="S96" s="182">
        <f>R96/SQRT(Data!$G$1)/100</f>
        <v>0.24227263247103345</v>
      </c>
      <c r="T96" s="181">
        <f>IF(S96&gt;0.75,8,IF(S96&lt;0.13,"-",HLOOKUP(S96,Forinnstilling!$D$23:$R$24,2,TRUE)))</f>
        <v>2</v>
      </c>
      <c r="U96" s="181">
        <f>IF(S96&gt;0.26,"-",IF(S96&lt;0.07,2,HLOOKUP(S96,Forinnstilling!$D$26:$R$27,2,TRUE)))</f>
        <v>7.5</v>
      </c>
      <c r="V96" s="187">
        <f>'Plan Hygiene - Effekt'!O19</f>
        <v>1260.8050000000001</v>
      </c>
      <c r="W96" s="181">
        <f t="shared" si="9"/>
        <v>108.45634408602152</v>
      </c>
      <c r="X96" s="182">
        <f>W96/SQRT(Data!$G$1)/100</f>
        <v>0.34296907400676074</v>
      </c>
      <c r="Y96" s="181">
        <f>IF(X96&gt;0.75,8,IF(X96&lt;0.13,"-",HLOOKUP(X96,Forinnstilling!$D$23:$R$24,2,TRUE)))</f>
        <v>3</v>
      </c>
      <c r="Z96" s="181" t="str">
        <f>IF(X96&gt;0.26,"-",IF(X96&lt;0.07,2,HLOOKUP(X96,Forinnstilling!$D$26:$R$27,2,TRUE)))</f>
        <v>-</v>
      </c>
    </row>
    <row r="97" spans="1:27" s="49" customFormat="1" x14ac:dyDescent="0.25">
      <c r="A97" s="175">
        <v>1205</v>
      </c>
      <c r="B97" s="176">
        <f>'Plan Hygiene - Effekt'!M20</f>
        <v>538.63499999999999</v>
      </c>
      <c r="C97" s="177">
        <f t="shared" si="7"/>
        <v>46.334193548387098</v>
      </c>
      <c r="D97" s="178">
        <f>C97/SQRT(Data!$G$1)/100</f>
        <v>0.14652158515998237</v>
      </c>
      <c r="E97" s="177">
        <f>IF(D97&gt;0.75,8,IF(D97&lt;0.13,"-",HLOOKUP(D97,Forinnstilling!$D$23:$R$24,2,TRUE)))</f>
        <v>1</v>
      </c>
      <c r="F97" s="177">
        <f>IF(D97&gt;0.26,"-",IF(D97&lt;0.07,2,HLOOKUP(D97,Forinnstilling!$D$26:$R$27,2,TRUE)))</f>
        <v>5.5</v>
      </c>
      <c r="G97" s="179"/>
      <c r="H97" s="177"/>
      <c r="I97" s="178"/>
      <c r="J97" s="177"/>
      <c r="K97" s="177"/>
      <c r="L97" s="179"/>
      <c r="M97" s="177"/>
      <c r="N97" s="178"/>
      <c r="O97" s="177"/>
      <c r="P97" s="177"/>
      <c r="Q97" s="179">
        <f>'Plan Hygiene - Effekt'!N20</f>
        <v>971.23</v>
      </c>
      <c r="R97" s="177">
        <f t="shared" si="8"/>
        <v>83.546666666666667</v>
      </c>
      <c r="S97" s="178">
        <f>R97/SQRT(Data!$G$1)/100</f>
        <v>0.26419775758153419</v>
      </c>
      <c r="T97" s="177">
        <f>IF(S97&gt;0.75,8,IF(S97&lt;0.13,"-",HLOOKUP(S97,Forinnstilling!$D$23:$R$24,2,TRUE)))</f>
        <v>2</v>
      </c>
      <c r="U97" s="177" t="str">
        <f>IF(S97&gt;0.26,"-",IF(S97&lt;0.07,2,HLOOKUP(S97,Forinnstilling!$D$26:$R$27,2,TRUE)))</f>
        <v>-</v>
      </c>
      <c r="V97" s="186">
        <f>'Plan Hygiene - Effekt'!O20</f>
        <v>1374.905</v>
      </c>
      <c r="W97" s="177">
        <f t="shared" si="9"/>
        <v>118.27139784946236</v>
      </c>
      <c r="X97" s="178">
        <f>W97/SQRT(Data!$G$1)/100</f>
        <v>0.37400699925624131</v>
      </c>
      <c r="Y97" s="177">
        <f>IF(X97&gt;0.75,8,IF(X97&lt;0.13,"-",HLOOKUP(X97,Forinnstilling!$D$23:$R$24,2,TRUE)))</f>
        <v>3.5</v>
      </c>
      <c r="Z97" s="177" t="str">
        <f>IF(X97&gt;0.26,"-",IF(X97&lt;0.07,2,HLOOKUP(X97,Forinnstilling!$D$26:$R$27,2,TRUE)))</f>
        <v>-</v>
      </c>
    </row>
    <row r="98" spans="1:27" s="49" customFormat="1" x14ac:dyDescent="0.25">
      <c r="A98" s="175">
        <v>1305</v>
      </c>
      <c r="B98" s="180">
        <f>'Plan Hygiene - Effekt'!M21</f>
        <v>583.33500000000004</v>
      </c>
      <c r="C98" s="181">
        <f t="shared" si="7"/>
        <v>50.179354838709678</v>
      </c>
      <c r="D98" s="182">
        <f>C98/SQRT(Data!$G$1)/100</f>
        <v>0.15868105280811368</v>
      </c>
      <c r="E98" s="181">
        <f>IF(D98&gt;0.75,8,IF(D98&lt;0.13,"-",HLOOKUP(D98,Forinnstilling!$D$23:$R$24,2,TRUE)))</f>
        <v>1</v>
      </c>
      <c r="F98" s="181">
        <f>IF(D98&gt;0.26,"-",IF(D98&lt;0.07,2,HLOOKUP(D98,Forinnstilling!$D$26:$R$27,2,TRUE)))</f>
        <v>6</v>
      </c>
      <c r="G98" s="183"/>
      <c r="H98" s="181"/>
      <c r="I98" s="182"/>
      <c r="J98" s="181"/>
      <c r="K98" s="181"/>
      <c r="L98" s="183"/>
      <c r="M98" s="181"/>
      <c r="N98" s="182"/>
      <c r="O98" s="181"/>
      <c r="P98" s="181"/>
      <c r="Q98" s="183">
        <f>'Plan Hygiene - Effekt'!N21</f>
        <v>1051.8300000000002</v>
      </c>
      <c r="R98" s="181">
        <f t="shared" si="8"/>
        <v>90.480000000000018</v>
      </c>
      <c r="S98" s="182">
        <f>R98/SQRT(Data!$G$1)/100</f>
        <v>0.28612288269203501</v>
      </c>
      <c r="T98" s="181">
        <f>IF(S98&gt;0.75,8,IF(S98&lt;0.13,"-",HLOOKUP(S98,Forinnstilling!$D$23:$R$24,2,TRUE)))</f>
        <v>2.5</v>
      </c>
      <c r="U98" s="181" t="str">
        <f>IF(S98&gt;0.26,"-",IF(S98&lt;0.07,2,HLOOKUP(S98,Forinnstilling!$D$26:$R$27,2,TRUE)))</f>
        <v>-</v>
      </c>
      <c r="V98" s="187">
        <f>'Plan Hygiene - Effekt'!O21</f>
        <v>1489.0050000000001</v>
      </c>
      <c r="W98" s="181">
        <f t="shared" si="9"/>
        <v>128.08645161290323</v>
      </c>
      <c r="X98" s="182">
        <f>W98/SQRT(Data!$G$1)/100</f>
        <v>0.40504492450572194</v>
      </c>
      <c r="Y98" s="181">
        <f>IF(X98&gt;0.75,8,IF(X98&lt;0.13,"-",HLOOKUP(X98,Forinnstilling!$D$23:$R$24,2,TRUE)))</f>
        <v>4</v>
      </c>
      <c r="Z98" s="181" t="str">
        <f>IF(X98&gt;0.26,"-",IF(X98&lt;0.07,2,HLOOKUP(X98,Forinnstilling!$D$26:$R$27,2,TRUE)))</f>
        <v>-</v>
      </c>
    </row>
    <row r="99" spans="1:27" s="49" customFormat="1" x14ac:dyDescent="0.25">
      <c r="A99" s="175">
        <v>1405</v>
      </c>
      <c r="B99" s="176">
        <f>'Plan Hygiene - Effekt'!M22</f>
        <v>628.03499999999997</v>
      </c>
      <c r="C99" s="177">
        <f t="shared" si="7"/>
        <v>54.024516129032257</v>
      </c>
      <c r="D99" s="178">
        <f>C99/SQRT(Data!$G$1)/100</f>
        <v>0.17084052045624498</v>
      </c>
      <c r="E99" s="177">
        <f>IF(D99&gt;0.75,8,IF(D99&lt;0.13,"-",HLOOKUP(D99,Forinnstilling!$D$23:$R$24,2,TRUE)))</f>
        <v>1</v>
      </c>
      <c r="F99" s="177">
        <f>IF(D99&gt;0.26,"-",IF(D99&lt;0.07,2,HLOOKUP(D99,Forinnstilling!$D$26:$R$27,2,TRUE)))</f>
        <v>6.5</v>
      </c>
      <c r="G99" s="179"/>
      <c r="H99" s="177"/>
      <c r="I99" s="178"/>
      <c r="J99" s="177"/>
      <c r="K99" s="177"/>
      <c r="L99" s="179"/>
      <c r="M99" s="177"/>
      <c r="N99" s="178"/>
      <c r="O99" s="177"/>
      <c r="P99" s="177"/>
      <c r="Q99" s="179">
        <f>'Plan Hygiene - Effekt'!N22</f>
        <v>1132.43</v>
      </c>
      <c r="R99" s="177">
        <f t="shared" si="8"/>
        <v>97.413333333333341</v>
      </c>
      <c r="S99" s="178">
        <f>R99/SQRT(Data!$G$1)/100</f>
        <v>0.30804800780253572</v>
      </c>
      <c r="T99" s="177">
        <f>IF(S99&gt;0.75,8,IF(S99&lt;0.13,"-",HLOOKUP(S99,Forinnstilling!$D$23:$R$24,2,TRUE)))</f>
        <v>2.5</v>
      </c>
      <c r="U99" s="177" t="str">
        <f>IF(S99&gt;0.26,"-",IF(S99&lt;0.07,2,HLOOKUP(S99,Forinnstilling!$D$26:$R$27,2,TRUE)))</f>
        <v>-</v>
      </c>
      <c r="V99" s="186">
        <f>'Plan Hygiene - Effekt'!O22</f>
        <v>1603.105</v>
      </c>
      <c r="W99" s="177">
        <f t="shared" si="9"/>
        <v>137.90150537634409</v>
      </c>
      <c r="X99" s="178">
        <f>W99/SQRT(Data!$G$1)/100</f>
        <v>0.43608284975520256</v>
      </c>
      <c r="Y99" s="177">
        <f>IF(X99&gt;0.75,8,IF(X99&lt;0.13,"-",HLOOKUP(X99,Forinnstilling!$D$23:$R$24,2,TRUE)))</f>
        <v>4.5</v>
      </c>
      <c r="Z99" s="177" t="str">
        <f>IF(X99&gt;0.26,"-",IF(X99&lt;0.07,2,HLOOKUP(X99,Forinnstilling!$D$26:$R$27,2,TRUE)))</f>
        <v>-</v>
      </c>
    </row>
    <row r="100" spans="1:27" s="49" customFormat="1" x14ac:dyDescent="0.25">
      <c r="A100" s="175">
        <v>1605</v>
      </c>
      <c r="B100" s="180">
        <f>'Plan Hygiene - Effekt'!M23</f>
        <v>717.43500000000006</v>
      </c>
      <c r="C100" s="181">
        <f t="shared" si="7"/>
        <v>61.714838709677423</v>
      </c>
      <c r="D100" s="182">
        <f>C100/SQRT(Data!$G$1)/100</f>
        <v>0.19515945575250765</v>
      </c>
      <c r="E100" s="181">
        <f>IF(D100&gt;0.75,8,IF(D100&lt;0.13,"-",HLOOKUP(D100,Forinnstilling!$D$23:$R$24,2,TRUE)))</f>
        <v>1.5</v>
      </c>
      <c r="F100" s="181">
        <f>IF(D100&gt;0.26,"-",IF(D100&lt;0.07,2,HLOOKUP(D100,Forinnstilling!$D$26:$R$27,2,TRUE)))</f>
        <v>7</v>
      </c>
      <c r="G100" s="183"/>
      <c r="H100" s="181"/>
      <c r="I100" s="182"/>
      <c r="J100" s="181"/>
      <c r="K100" s="181"/>
      <c r="L100" s="183"/>
      <c r="M100" s="181"/>
      <c r="N100" s="182"/>
      <c r="O100" s="181"/>
      <c r="P100" s="181"/>
      <c r="Q100" s="183">
        <f>'Plan Hygiene - Effekt'!N23</f>
        <v>1293.6300000000001</v>
      </c>
      <c r="R100" s="181">
        <f t="shared" si="8"/>
        <v>111.28000000000002</v>
      </c>
      <c r="S100" s="182">
        <f>R100/SQRT(Data!$G$1)/100</f>
        <v>0.3518982580235373</v>
      </c>
      <c r="T100" s="181">
        <f>IF(S100&gt;0.75,8,IF(S100&lt;0.13,"-",HLOOKUP(S100,Forinnstilling!$D$23:$R$24,2,TRUE)))</f>
        <v>3.5</v>
      </c>
      <c r="U100" s="181" t="str">
        <f>IF(S100&gt;0.26,"-",IF(S100&lt;0.07,2,HLOOKUP(S100,Forinnstilling!$D$26:$R$27,2,TRUE)))</f>
        <v>-</v>
      </c>
      <c r="V100" s="187">
        <f>'Plan Hygiene - Effekt'!O23</f>
        <v>1831.3050000000001</v>
      </c>
      <c r="W100" s="181">
        <f t="shared" si="9"/>
        <v>157.53161290322581</v>
      </c>
      <c r="X100" s="182">
        <f>W100/SQRT(Data!$G$1)/100</f>
        <v>0.49815870025416376</v>
      </c>
      <c r="Y100" s="181">
        <f>IF(X100&gt;0.75,8,IF(X100&lt;0.13,"-",HLOOKUP(X100,Forinnstilling!$D$23:$R$24,2,TRUE)))</f>
        <v>5</v>
      </c>
      <c r="Z100" s="181" t="str">
        <f>IF(X100&gt;0.26,"-",IF(X100&lt;0.07,2,HLOOKUP(X100,Forinnstilling!$D$26:$R$27,2,TRUE)))</f>
        <v>-</v>
      </c>
    </row>
    <row r="101" spans="1:27" s="49" customFormat="1" x14ac:dyDescent="0.25">
      <c r="A101" s="175">
        <v>1805</v>
      </c>
      <c r="B101" s="176">
        <f>'Plan Hygiene - Effekt'!M24</f>
        <v>806.83500000000004</v>
      </c>
      <c r="C101" s="177">
        <f t="shared" si="7"/>
        <v>69.405161290322582</v>
      </c>
      <c r="D101" s="178">
        <f>C101/SQRT(Data!$G$1)/100</f>
        <v>0.21947839104877026</v>
      </c>
      <c r="E101" s="177">
        <f>IF(D101&gt;0.75,8,IF(D101&lt;0.13,"-",HLOOKUP(D101,Forinnstilling!$D$23:$R$24,2,TRUE)))</f>
        <v>1.5</v>
      </c>
      <c r="F101" s="177">
        <f>IF(D101&gt;0.26,"-",IF(D101&lt;0.07,2,HLOOKUP(D101,Forinnstilling!$D$26:$R$27,2,TRUE)))</f>
        <v>7</v>
      </c>
      <c r="G101" s="179"/>
      <c r="H101" s="177"/>
      <c r="I101" s="178"/>
      <c r="J101" s="177"/>
      <c r="K101" s="177"/>
      <c r="L101" s="179"/>
      <c r="M101" s="177"/>
      <c r="N101" s="178"/>
      <c r="O101" s="177"/>
      <c r="P101" s="177"/>
      <c r="Q101" s="179">
        <f>'Plan Hygiene - Effekt'!N24</f>
        <v>1454.8300000000002</v>
      </c>
      <c r="R101" s="177">
        <f t="shared" si="8"/>
        <v>125.14666666666669</v>
      </c>
      <c r="S101" s="178">
        <f>R101/SQRT(Data!$G$1)/100</f>
        <v>0.39574850824453883</v>
      </c>
      <c r="T101" s="177">
        <f>IF(S101&gt;0.75,8,IF(S101&lt;0.13,"-",HLOOKUP(S101,Forinnstilling!$D$23:$R$24,2,TRUE)))</f>
        <v>4</v>
      </c>
      <c r="U101" s="177" t="str">
        <f>IF(S101&gt;0.26,"-",IF(S101&lt;0.07,2,HLOOKUP(S101,Forinnstilling!$D$26:$R$27,2,TRUE)))</f>
        <v>-</v>
      </c>
      <c r="V101" s="186">
        <f>'Plan Hygiene - Effekt'!O24</f>
        <v>2059.5050000000001</v>
      </c>
      <c r="W101" s="177">
        <f t="shared" si="9"/>
        <v>177.16172043010755</v>
      </c>
      <c r="X101" s="178">
        <f>W101/SQRT(Data!$G$1)/100</f>
        <v>0.560234550753125</v>
      </c>
      <c r="Y101" s="177">
        <f>IF(X101&gt;0.75,8,IF(X101&lt;0.13,"-",HLOOKUP(X101,Forinnstilling!$D$23:$R$24,2,TRUE)))</f>
        <v>5.5</v>
      </c>
      <c r="Z101" s="177" t="str">
        <f>IF(X101&gt;0.26,"-",IF(X101&lt;0.07,2,HLOOKUP(X101,Forinnstilling!$D$26:$R$27,2,TRUE)))</f>
        <v>-</v>
      </c>
    </row>
    <row r="102" spans="1:27" s="49" customFormat="1" x14ac:dyDescent="0.25">
      <c r="A102" s="175">
        <v>2005</v>
      </c>
      <c r="B102" s="180">
        <f>'Plan Hygiene - Effekt'!M25</f>
        <v>896.23500000000001</v>
      </c>
      <c r="C102" s="181">
        <f t="shared" si="7"/>
        <v>77.09548387096774</v>
      </c>
      <c r="D102" s="182">
        <f>C102/SQRT(Data!$G$1)/100</f>
        <v>0.24379732634503287</v>
      </c>
      <c r="E102" s="181">
        <f>IF(D102&gt;0.75,8,IF(D102&lt;0.13,"-",HLOOKUP(D102,Forinnstilling!$D$23:$R$24,2,TRUE)))</f>
        <v>2</v>
      </c>
      <c r="F102" s="181">
        <f>IF(D102&gt;0.26,"-",IF(D102&lt;0.07,2,HLOOKUP(D102,Forinnstilling!$D$26:$R$27,2,TRUE)))</f>
        <v>7.5</v>
      </c>
      <c r="G102" s="183"/>
      <c r="H102" s="181"/>
      <c r="I102" s="182"/>
      <c r="J102" s="181"/>
      <c r="K102" s="181"/>
      <c r="L102" s="183"/>
      <c r="M102" s="181"/>
      <c r="N102" s="182"/>
      <c r="O102" s="181"/>
      <c r="P102" s="181"/>
      <c r="Q102" s="183">
        <f>'Plan Hygiene - Effekt'!N25</f>
        <v>1616.0300000000002</v>
      </c>
      <c r="R102" s="181">
        <f t="shared" si="8"/>
        <v>139.01333333333335</v>
      </c>
      <c r="S102" s="182">
        <f>R102/SQRT(Data!$G$1)/100</f>
        <v>0.43959875846554036</v>
      </c>
      <c r="T102" s="181">
        <f>IF(S102&gt;0.75,8,IF(S102&lt;0.13,"-",HLOOKUP(S102,Forinnstilling!$D$23:$R$24,2,TRUE)))</f>
        <v>4.5</v>
      </c>
      <c r="U102" s="181" t="str">
        <f>IF(S102&gt;0.26,"-",IF(S102&lt;0.07,2,HLOOKUP(S102,Forinnstilling!$D$26:$R$27,2,TRUE)))</f>
        <v>-</v>
      </c>
      <c r="V102" s="187">
        <f>'Plan Hygiene - Effekt'!O25</f>
        <v>2287.7049999999999</v>
      </c>
      <c r="W102" s="181">
        <f t="shared" si="9"/>
        <v>196.79182795698924</v>
      </c>
      <c r="X102" s="182">
        <f>W102/SQRT(Data!$G$1)/100</f>
        <v>0.62231040125208614</v>
      </c>
      <c r="Y102" s="181">
        <f>IF(X102&gt;0.75,8,IF(X102&lt;0.13,"-",HLOOKUP(X102,Forinnstilling!$D$23:$R$24,2,TRUE)))</f>
        <v>6.5</v>
      </c>
      <c r="Z102" s="181" t="str">
        <f>IF(X102&gt;0.26,"-",IF(X102&lt;0.07,2,HLOOKUP(X102,Forinnstilling!$D$26:$R$27,2,TRUE)))</f>
        <v>-</v>
      </c>
    </row>
    <row r="103" spans="1:27" s="49" customFormat="1" x14ac:dyDescent="0.25">
      <c r="A103" s="175">
        <v>2305</v>
      </c>
      <c r="B103" s="176">
        <f>'Plan Hygiene - Effekt'!M26</f>
        <v>1030.335</v>
      </c>
      <c r="C103" s="177">
        <f t="shared" si="7"/>
        <v>88.630967741935478</v>
      </c>
      <c r="D103" s="178">
        <f>C103/SQRT(Data!$G$1)/100</f>
        <v>0.28027572928942684</v>
      </c>
      <c r="E103" s="177">
        <f>IF(D103&gt;0.75,8,IF(D103&lt;0.13,"-",HLOOKUP(D103,Forinnstilling!$D$23:$R$24,2,TRUE)))</f>
        <v>2.5</v>
      </c>
      <c r="F103" s="177" t="str">
        <f>IF(D103&gt;0.26,"-",IF(D103&lt;0.07,2,HLOOKUP(D103,Forinnstilling!$D$26:$R$27,2,TRUE)))</f>
        <v>-</v>
      </c>
      <c r="G103" s="179"/>
      <c r="H103" s="177"/>
      <c r="I103" s="178"/>
      <c r="J103" s="177"/>
      <c r="K103" s="177"/>
      <c r="L103" s="179"/>
      <c r="M103" s="177"/>
      <c r="N103" s="178"/>
      <c r="O103" s="177"/>
      <c r="P103" s="177"/>
      <c r="Q103" s="179">
        <f>'Plan Hygiene - Effekt'!N26</f>
        <v>1857.8300000000002</v>
      </c>
      <c r="R103" s="177">
        <f t="shared" si="8"/>
        <v>159.81333333333333</v>
      </c>
      <c r="S103" s="178">
        <f>R103/SQRT(Data!$G$1)/100</f>
        <v>0.50537413379704255</v>
      </c>
      <c r="T103" s="177">
        <f>IF(S103&gt;0.75,8,IF(S103&lt;0.13,"-",HLOOKUP(S103,Forinnstilling!$D$23:$R$24,2,TRUE)))</f>
        <v>5</v>
      </c>
      <c r="U103" s="177" t="str">
        <f>IF(S103&gt;0.26,"-",IF(S103&lt;0.07,2,HLOOKUP(S103,Forinnstilling!$D$26:$R$27,2,TRUE)))</f>
        <v>-</v>
      </c>
      <c r="V103" s="186">
        <f>'Plan Hygiene - Effekt'!O26</f>
        <v>2630.0050000000001</v>
      </c>
      <c r="W103" s="177">
        <f t="shared" si="9"/>
        <v>226.23698924731181</v>
      </c>
      <c r="X103" s="178">
        <f>W103/SQRT(Data!$G$1)/100</f>
        <v>0.71542417700052796</v>
      </c>
      <c r="Y103" s="177">
        <f>IF(X103&gt;0.75,8,IF(X103&lt;0.13,"-",HLOOKUP(X103,Forinnstilling!$D$23:$R$24,2,TRUE)))</f>
        <v>7.5</v>
      </c>
      <c r="Z103" s="177" t="str">
        <f>IF(X103&gt;0.26,"-",IF(X103&lt;0.07,2,HLOOKUP(X103,Forinnstilling!$D$26:$R$27,2,TRUE)))</f>
        <v>-</v>
      </c>
    </row>
    <row r="104" spans="1:27" s="49" customFormat="1" x14ac:dyDescent="0.25">
      <c r="A104" s="175">
        <v>2605</v>
      </c>
      <c r="B104" s="180">
        <f>'Plan Hygiene - Effekt'!M27</f>
        <v>1164.4349999999999</v>
      </c>
      <c r="C104" s="181">
        <f t="shared" si="7"/>
        <v>100.16645161290322</v>
      </c>
      <c r="D104" s="182">
        <f>C104/SQRT(Data!$G$1)/100</f>
        <v>0.31675413223382076</v>
      </c>
      <c r="E104" s="181">
        <f>IF(D104&gt;0.75,8,IF(D104&lt;0.13,"-",HLOOKUP(D104,Forinnstilling!$D$23:$R$24,2,TRUE)))</f>
        <v>3</v>
      </c>
      <c r="F104" s="181" t="str">
        <f>IF(D104&gt;0.26,"-",IF(D104&lt;0.07,2,HLOOKUP(D104,Forinnstilling!$D$26:$R$27,2,TRUE)))</f>
        <v>-</v>
      </c>
      <c r="G104" s="183"/>
      <c r="H104" s="181"/>
      <c r="I104" s="182"/>
      <c r="J104" s="181"/>
      <c r="K104" s="181"/>
      <c r="L104" s="183"/>
      <c r="M104" s="181"/>
      <c r="N104" s="182"/>
      <c r="O104" s="181"/>
      <c r="P104" s="181"/>
      <c r="Q104" s="183">
        <f>'Plan Hygiene - Effekt'!N27</f>
        <v>2099.63</v>
      </c>
      <c r="R104" s="181">
        <f t="shared" si="8"/>
        <v>180.61333333333334</v>
      </c>
      <c r="S104" s="182">
        <f>R104/SQRT(Data!$G$1)/100</f>
        <v>0.5711495091285449</v>
      </c>
      <c r="T104" s="181">
        <f>IF(S104&gt;0.75,8,IF(S104&lt;0.13,"-",HLOOKUP(S104,Forinnstilling!$D$23:$R$24,2,TRUE)))</f>
        <v>6</v>
      </c>
      <c r="U104" s="181" t="str">
        <f>IF(S104&gt;0.26,"-",IF(S104&lt;0.07,2,HLOOKUP(S104,Forinnstilling!$D$26:$R$27,2,TRUE)))</f>
        <v>-</v>
      </c>
      <c r="V104" s="187">
        <f>'Plan Hygiene - Effekt'!O27</f>
        <v>2972.3049999999998</v>
      </c>
      <c r="W104" s="181">
        <f t="shared" si="9"/>
        <v>255.68215053763439</v>
      </c>
      <c r="X104" s="182">
        <f>W104/SQRT(Data!$G$1)/100</f>
        <v>0.80853795274896978</v>
      </c>
      <c r="Y104" s="181">
        <f>IF(X104&gt;0.75,8,IF(X104&lt;0.13,"-",HLOOKUP(X104,Forinnstilling!$D$23:$R$24,2,TRUE)))</f>
        <v>8</v>
      </c>
      <c r="Z104" s="181" t="str">
        <f>IF(X104&gt;0.26,"-",IF(X104&lt;0.07,2,HLOOKUP(X104,Forinnstilling!$D$26:$R$27,2,TRUE)))</f>
        <v>-</v>
      </c>
    </row>
    <row r="105" spans="1:27" s="49" customFormat="1" x14ac:dyDescent="0.25">
      <c r="A105" s="188">
        <v>3005</v>
      </c>
      <c r="B105" s="189">
        <f>'Plan Hygiene - Effekt'!M28</f>
        <v>1343.2350000000001</v>
      </c>
      <c r="C105" s="190">
        <f t="shared" si="7"/>
        <v>115.54709677419356</v>
      </c>
      <c r="D105" s="191">
        <f>C105/SQRT(Data!$G$1)/100</f>
        <v>0.3653920028263461</v>
      </c>
      <c r="E105" s="190">
        <f>IF(D105&gt;0.75,8,IF(D105&lt;0.13,"-",HLOOKUP(D105,Forinnstilling!$D$23:$R$24,2,TRUE)))</f>
        <v>3.5</v>
      </c>
      <c r="F105" s="190" t="str">
        <f>IF(D105&gt;0.26,"-",IF(D105&lt;0.07,2,HLOOKUP(D105,Forinnstilling!$D$26:$R$27,2,TRUE)))</f>
        <v>-</v>
      </c>
      <c r="G105" s="192"/>
      <c r="H105" s="190"/>
      <c r="I105" s="191"/>
      <c r="J105" s="190"/>
      <c r="K105" s="190"/>
      <c r="L105" s="192"/>
      <c r="M105" s="190"/>
      <c r="N105" s="191"/>
      <c r="O105" s="190"/>
      <c r="P105" s="190"/>
      <c r="Q105" s="192">
        <f>'Plan Hygiene - Effekt'!N28</f>
        <v>2422.0300000000002</v>
      </c>
      <c r="R105" s="190">
        <f t="shared" si="8"/>
        <v>208.34666666666669</v>
      </c>
      <c r="S105" s="191">
        <f>R105/SQRT(Data!$G$1)/100</f>
        <v>0.65885000957054796</v>
      </c>
      <c r="T105" s="190">
        <f>IF(S105&gt;0.75,8,IF(S105&lt;0.13,"-",HLOOKUP(S105,Forinnstilling!$D$23:$R$24,2,TRUE)))</f>
        <v>6.5</v>
      </c>
      <c r="U105" s="190" t="str">
        <f>IF(S105&gt;0.26,"-",IF(S105&lt;0.07,2,HLOOKUP(S105,Forinnstilling!$D$26:$R$27,2,TRUE)))</f>
        <v>-</v>
      </c>
      <c r="V105" s="193">
        <f>'Plan Hygiene - Effekt'!O28</f>
        <v>3428.7049999999999</v>
      </c>
      <c r="W105" s="190">
        <f t="shared" si="9"/>
        <v>294.94236559139785</v>
      </c>
      <c r="X105" s="191">
        <f>W105/SQRT(Data!$G$1)/100</f>
        <v>0.93268965374689228</v>
      </c>
      <c r="Y105" s="190">
        <f>IF(X105&gt;0.75,8,IF(X105&lt;0.13,"-",HLOOKUP(X105,Forinnstilling!$D$23:$R$24,2,TRUE)))</f>
        <v>8</v>
      </c>
      <c r="Z105" s="190" t="str">
        <f>IF(X105&gt;0.26,"-",IF(X105&lt;0.07,2,HLOOKUP(X105,Forinnstilling!$D$26:$R$27,2,TRUE)))</f>
        <v>-</v>
      </c>
    </row>
    <row r="106" spans="1:27" s="49" customFormat="1" x14ac:dyDescent="0.25">
      <c r="A106" s="79" t="s">
        <v>43</v>
      </c>
      <c r="B106" s="166"/>
      <c r="C106" s="167"/>
      <c r="D106" s="168"/>
      <c r="E106" s="167"/>
      <c r="F106" s="167"/>
      <c r="G106" s="166"/>
      <c r="H106" s="167"/>
      <c r="I106" s="168"/>
      <c r="J106" s="167"/>
      <c r="K106" s="167"/>
      <c r="L106" s="166"/>
      <c r="M106" s="167"/>
      <c r="N106" s="168"/>
      <c r="O106" s="167"/>
      <c r="P106" s="167"/>
      <c r="Q106" s="166"/>
      <c r="R106" s="167"/>
      <c r="S106" s="168"/>
      <c r="T106" s="167"/>
      <c r="U106" s="167"/>
      <c r="V106" s="166"/>
      <c r="W106" s="167"/>
      <c r="X106" s="168"/>
      <c r="Y106" s="167"/>
      <c r="Z106" s="167"/>
    </row>
    <row r="107" spans="1:27" s="49" customFormat="1" x14ac:dyDescent="0.25">
      <c r="A107" s="79"/>
      <c r="B107" s="166"/>
      <c r="C107" s="167"/>
      <c r="D107" s="168"/>
      <c r="E107" s="167"/>
      <c r="F107" s="167"/>
      <c r="G107" s="166"/>
      <c r="H107" s="167"/>
      <c r="I107" s="168"/>
      <c r="J107" s="167"/>
      <c r="K107" s="167"/>
      <c r="L107" s="166"/>
      <c r="M107" s="167"/>
      <c r="N107" s="168"/>
      <c r="O107" s="167"/>
      <c r="P107" s="167"/>
      <c r="Q107" s="166"/>
      <c r="R107" s="167"/>
      <c r="S107" s="168"/>
      <c r="T107" s="167"/>
      <c r="U107" s="167"/>
      <c r="V107" s="166"/>
      <c r="W107" s="167"/>
      <c r="X107" s="168"/>
      <c r="Y107" s="167"/>
      <c r="Z107" s="167"/>
    </row>
    <row r="108" spans="1:27" s="49" customFormat="1" x14ac:dyDescent="0.25">
      <c r="A108" s="165"/>
      <c r="B108" s="166"/>
      <c r="C108" s="167"/>
      <c r="D108" s="168"/>
      <c r="E108" s="167"/>
      <c r="F108" s="167"/>
      <c r="G108" s="166"/>
      <c r="H108" s="167"/>
      <c r="I108" s="168"/>
      <c r="J108" s="167"/>
      <c r="K108" s="167"/>
      <c r="L108" s="166"/>
      <c r="M108" s="167"/>
      <c r="N108" s="168"/>
      <c r="O108" s="167"/>
      <c r="P108" s="167"/>
      <c r="Q108" s="166"/>
      <c r="R108" s="167"/>
      <c r="S108" s="168"/>
      <c r="T108" s="167"/>
      <c r="U108" s="167"/>
      <c r="V108" s="166"/>
      <c r="W108" s="167"/>
      <c r="X108" s="168"/>
      <c r="Y108" s="167"/>
      <c r="Z108" s="167"/>
    </row>
    <row r="109" spans="1:27" ht="20.25" x14ac:dyDescent="0.3">
      <c r="Z109" s="78" t="s">
        <v>102</v>
      </c>
      <c r="AA109" s="78"/>
    </row>
    <row r="110" spans="1:27" ht="20.25" x14ac:dyDescent="0.3">
      <c r="Z110" s="78" t="s">
        <v>60</v>
      </c>
      <c r="AA110" s="78"/>
    </row>
    <row r="112" spans="1:27" x14ac:dyDescent="0.25">
      <c r="A112" s="76" t="s">
        <v>0</v>
      </c>
      <c r="B112" s="76"/>
      <c r="H112" s="77">
        <f>Inndata!$F$11</f>
        <v>75</v>
      </c>
      <c r="J112" s="77" t="s">
        <v>1</v>
      </c>
      <c r="K112" s="77"/>
      <c r="L112" s="77"/>
      <c r="N112" s="77"/>
      <c r="O112" s="77"/>
      <c r="P112" s="77"/>
      <c r="Q112" s="77"/>
    </row>
    <row r="113" spans="1:26" x14ac:dyDescent="0.25">
      <c r="A113" s="76" t="s">
        <v>2</v>
      </c>
      <c r="B113" s="76"/>
      <c r="C113" s="74"/>
      <c r="D113" s="75"/>
      <c r="E113" s="74"/>
      <c r="F113" s="74"/>
      <c r="G113" s="74"/>
      <c r="H113" s="77">
        <f>Inndata!$F$13</f>
        <v>65</v>
      </c>
      <c r="J113" s="77" t="s">
        <v>1</v>
      </c>
      <c r="K113" s="77"/>
      <c r="L113" s="77"/>
      <c r="N113" s="77"/>
      <c r="O113" s="77"/>
      <c r="P113" s="77"/>
      <c r="Q113" s="77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x14ac:dyDescent="0.25">
      <c r="A114" s="76" t="s">
        <v>5</v>
      </c>
      <c r="B114" s="76"/>
      <c r="C114" s="74"/>
      <c r="D114" s="75"/>
      <c r="E114" s="74"/>
      <c r="F114" s="74"/>
      <c r="G114" s="74"/>
      <c r="H114" s="77">
        <f>Inndata!$F$15</f>
        <v>20</v>
      </c>
      <c r="J114" s="77" t="s">
        <v>1</v>
      </c>
      <c r="K114" s="77"/>
      <c r="L114" s="77"/>
      <c r="N114" s="77"/>
      <c r="O114" s="77"/>
      <c r="P114" s="77"/>
      <c r="Q114" s="77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x14ac:dyDescent="0.25">
      <c r="A115" s="76" t="s">
        <v>58</v>
      </c>
      <c r="B115" s="76"/>
      <c r="C115" s="74"/>
      <c r="D115" s="75"/>
      <c r="E115" s="74"/>
      <c r="F115" s="74"/>
      <c r="G115" s="74"/>
      <c r="H115" s="77">
        <f>Inndata!$F$17</f>
        <v>10</v>
      </c>
      <c r="J115" s="77" t="s">
        <v>54</v>
      </c>
      <c r="K115" s="77"/>
      <c r="L115" s="77"/>
      <c r="N115" s="77"/>
      <c r="O115" s="77"/>
      <c r="P115" s="77"/>
      <c r="Q115" s="77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x14ac:dyDescent="0.25">
      <c r="A116" s="76"/>
      <c r="B116" s="76"/>
      <c r="C116" s="74"/>
      <c r="D116" s="75"/>
      <c r="E116" s="74"/>
      <c r="F116" s="74"/>
      <c r="G116" s="74"/>
      <c r="H116" s="77"/>
      <c r="J116" s="77"/>
      <c r="K116" s="77"/>
      <c r="L116" s="77"/>
      <c r="N116" s="77"/>
      <c r="O116" s="77"/>
      <c r="P116" s="77"/>
      <c r="Q116" s="77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x14ac:dyDescent="0.25">
      <c r="A117" s="79"/>
      <c r="B117" s="79"/>
    </row>
    <row r="118" spans="1:26" x14ac:dyDescent="0.25">
      <c r="A118" s="172" t="s">
        <v>22</v>
      </c>
      <c r="B118" s="330">
        <v>605</v>
      </c>
      <c r="C118" s="330"/>
      <c r="D118" s="330"/>
      <c r="E118" s="330"/>
      <c r="F118" s="330"/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</row>
    <row r="119" spans="1:26" x14ac:dyDescent="0.25">
      <c r="A119" s="173"/>
      <c r="B119" s="322" t="s">
        <v>27</v>
      </c>
      <c r="C119" s="322"/>
      <c r="D119" s="322"/>
      <c r="E119" s="322"/>
      <c r="F119" s="322"/>
      <c r="G119" s="321"/>
      <c r="H119" s="322"/>
      <c r="I119" s="322"/>
      <c r="J119" s="322"/>
      <c r="K119" s="333"/>
      <c r="L119" s="321"/>
      <c r="M119" s="322"/>
      <c r="N119" s="322"/>
      <c r="O119" s="322"/>
      <c r="P119" s="333"/>
      <c r="Q119" s="321">
        <v>20</v>
      </c>
      <c r="R119" s="322"/>
      <c r="S119" s="322"/>
      <c r="T119" s="322"/>
      <c r="U119" s="322"/>
      <c r="V119" s="323">
        <v>30</v>
      </c>
      <c r="W119" s="322"/>
      <c r="X119" s="322"/>
      <c r="Y119" s="322"/>
      <c r="Z119" s="322"/>
    </row>
    <row r="120" spans="1:26" ht="22.5" x14ac:dyDescent="0.25">
      <c r="A120" s="163" t="s">
        <v>21</v>
      </c>
      <c r="B120" s="230" t="s">
        <v>23</v>
      </c>
      <c r="C120" s="184" t="s">
        <v>45</v>
      </c>
      <c r="D120" s="184" t="s">
        <v>55</v>
      </c>
      <c r="E120" s="184" t="s">
        <v>48</v>
      </c>
      <c r="F120" s="169" t="s">
        <v>51</v>
      </c>
      <c r="G120" s="174"/>
      <c r="H120" s="184"/>
      <c r="I120" s="184"/>
      <c r="J120" s="184"/>
      <c r="K120" s="169"/>
      <c r="L120" s="174"/>
      <c r="M120" s="184"/>
      <c r="N120" s="184"/>
      <c r="O120" s="184"/>
      <c r="P120" s="169"/>
      <c r="Q120" s="174" t="s">
        <v>23</v>
      </c>
      <c r="R120" s="184" t="s">
        <v>45</v>
      </c>
      <c r="S120" s="184" t="s">
        <v>55</v>
      </c>
      <c r="T120" s="184" t="s">
        <v>48</v>
      </c>
      <c r="U120" s="169" t="s">
        <v>51</v>
      </c>
      <c r="V120" s="185" t="s">
        <v>23</v>
      </c>
      <c r="W120" s="184" t="s">
        <v>45</v>
      </c>
      <c r="X120" s="184" t="s">
        <v>55</v>
      </c>
      <c r="Y120" s="184" t="s">
        <v>48</v>
      </c>
      <c r="Z120" s="169" t="s">
        <v>51</v>
      </c>
    </row>
    <row r="121" spans="1:26" x14ac:dyDescent="0.25">
      <c r="A121" s="175">
        <v>405</v>
      </c>
      <c r="B121" s="176">
        <f>'Plan Hygiene - Effekt'!P12</f>
        <v>212.22</v>
      </c>
      <c r="C121" s="177">
        <f t="shared" ref="C121:C137" si="10">B121/(4185*($H$4-$H$5))*3600</f>
        <v>18.255483870967741</v>
      </c>
      <c r="D121" s="178">
        <f>C121/SQRT(Data!$G$1)/100</f>
        <v>5.7728908820725448E-2</v>
      </c>
      <c r="E121" s="177" t="str">
        <f>IF(D121&gt;0.75,8,IF(D121&lt;0.13,"-",HLOOKUP(D121,Forinnstilling!$D$23:$R$24,2,TRUE)))</f>
        <v>-</v>
      </c>
      <c r="F121" s="177">
        <f>IF(D121&gt;0.26,"-",IF(D121&lt;0.07,2,HLOOKUP(D121,Forinnstilling!$D$26:$R$27,2,TRUE)))</f>
        <v>2</v>
      </c>
      <c r="G121" s="179"/>
      <c r="H121" s="177"/>
      <c r="I121" s="178"/>
      <c r="J121" s="177"/>
      <c r="K121" s="177"/>
      <c r="L121" s="179"/>
      <c r="M121" s="177"/>
      <c r="N121" s="178"/>
      <c r="O121" s="177"/>
      <c r="P121" s="177"/>
      <c r="Q121" s="179">
        <f>'Plan Hygiene - Effekt'!Q12</f>
        <v>379.48500000000001</v>
      </c>
      <c r="R121" s="177">
        <f t="shared" ref="R121:R137" si="11">Q121/(4185*($H$4-$H$5))*3600</f>
        <v>32.64387096774194</v>
      </c>
      <c r="S121" s="178">
        <f>R121/SQRT(Data!$G$1)/100</f>
        <v>0.10322898390270946</v>
      </c>
      <c r="T121" s="177" t="str">
        <f>IF(S121&gt;0.75,8,IF(S121&lt;0.13,"-",HLOOKUP(S121,Forinnstilling!$D$23:$R$24,2,TRUE)))</f>
        <v>-</v>
      </c>
      <c r="U121" s="177">
        <f>IF(S121&gt;0.26,"-",IF(S121&lt;0.07,2,HLOOKUP(S121,Forinnstilling!$D$26:$R$27,2,TRUE)))</f>
        <v>4.5</v>
      </c>
      <c r="V121" s="186">
        <f>'Plan Hygiene - Effekt'!R12</f>
        <v>535.005</v>
      </c>
      <c r="W121" s="177">
        <f t="shared" ref="W121:W137" si="12">V121/(4185*($H$4-$H$5))*3600</f>
        <v>46.021935483870969</v>
      </c>
      <c r="X121" s="178">
        <f>W121/SQRT(Data!$G$1)/100</f>
        <v>0.14553413845835558</v>
      </c>
      <c r="Y121" s="177">
        <f>IF(X121&gt;0.75,8,IF(X121&lt;0.13,"-",HLOOKUP(X121,Forinnstilling!$D$23:$R$24,2,TRUE)))</f>
        <v>1</v>
      </c>
      <c r="Z121" s="177">
        <f>IF(X121&gt;0.26,"-",IF(X121&lt;0.07,2,HLOOKUP(X121,Forinnstilling!$D$26:$R$27,2,TRUE)))</f>
        <v>5.5</v>
      </c>
    </row>
    <row r="122" spans="1:26" x14ac:dyDescent="0.25">
      <c r="A122" s="175">
        <v>505</v>
      </c>
      <c r="B122" s="180">
        <f>'Plan Hygiene - Effekt'!P13</f>
        <v>264.62</v>
      </c>
      <c r="C122" s="181">
        <f t="shared" si="10"/>
        <v>22.763010752688171</v>
      </c>
      <c r="D122" s="182">
        <f>C122/SQRT(Data!$G$1)/100</f>
        <v>7.1982960381398411E-2</v>
      </c>
      <c r="E122" s="181" t="str">
        <f>IF(D122&gt;0.75,8,IF(D122&lt;0.13,"-",HLOOKUP(D122,Forinnstilling!$D$23:$R$24,2,TRUE)))</f>
        <v>-</v>
      </c>
      <c r="F122" s="181">
        <f>IF(D122&gt;0.26,"-",IF(D122&lt;0.07,2,HLOOKUP(D122,Forinnstilling!$D$26:$R$27,2,TRUE)))</f>
        <v>2.5</v>
      </c>
      <c r="G122" s="183"/>
      <c r="H122" s="181"/>
      <c r="I122" s="182"/>
      <c r="J122" s="181"/>
      <c r="K122" s="181"/>
      <c r="L122" s="183"/>
      <c r="M122" s="181"/>
      <c r="N122" s="182"/>
      <c r="O122" s="181"/>
      <c r="P122" s="181"/>
      <c r="Q122" s="183">
        <f>'Plan Hygiene - Effekt'!Q13</f>
        <v>473.185</v>
      </c>
      <c r="R122" s="181">
        <f t="shared" si="11"/>
        <v>40.704086021505375</v>
      </c>
      <c r="S122" s="182">
        <f>R122/SQRT(Data!$G$1)/100</f>
        <v>0.12871762190337846</v>
      </c>
      <c r="T122" s="181" t="str">
        <f>IF(S122&gt;0.75,8,IF(S122&lt;0.13,"-",HLOOKUP(S122,Forinnstilling!$D$23:$R$24,2,TRUE)))</f>
        <v>-</v>
      </c>
      <c r="U122" s="181">
        <f>IF(S122&gt;0.26,"-",IF(S122&lt;0.07,2,HLOOKUP(S122,Forinnstilling!$D$26:$R$27,2,TRUE)))</f>
        <v>5</v>
      </c>
      <c r="V122" s="187">
        <f>'Plan Hygiene - Effekt'!R13</f>
        <v>667.10500000000002</v>
      </c>
      <c r="W122" s="181">
        <f t="shared" si="12"/>
        <v>57.385376344086026</v>
      </c>
      <c r="X122" s="182">
        <f>W122/SQRT(Data!$G$1)/100</f>
        <v>0.1814684936332582</v>
      </c>
      <c r="Y122" s="181">
        <f>IF(X122&gt;0.75,8,IF(X122&lt;0.13,"-",HLOOKUP(X122,Forinnstilling!$D$23:$R$24,2,TRUE)))</f>
        <v>1.5</v>
      </c>
      <c r="Z122" s="181">
        <f>IF(X122&gt;0.26,"-",IF(X122&lt;0.07,2,HLOOKUP(X122,Forinnstilling!$D$26:$R$27,2,TRUE)))</f>
        <v>7</v>
      </c>
    </row>
    <row r="123" spans="1:26" x14ac:dyDescent="0.25">
      <c r="A123" s="175">
        <v>605</v>
      </c>
      <c r="B123" s="176">
        <f>'Plan Hygiene - Effekt'!P14</f>
        <v>317.02000000000004</v>
      </c>
      <c r="C123" s="177">
        <f t="shared" si="10"/>
        <v>27.270537634408605</v>
      </c>
      <c r="D123" s="178">
        <f>C123/SQRT(Data!$G$1)/100</f>
        <v>8.6237011942071368E-2</v>
      </c>
      <c r="E123" s="177" t="str">
        <f>IF(D123&gt;0.75,8,IF(D123&lt;0.13,"-",HLOOKUP(D123,Forinnstilling!$D$23:$R$24,2,TRUE)))</f>
        <v>-</v>
      </c>
      <c r="F123" s="177">
        <f>IF(D123&gt;0.26,"-",IF(D123&lt;0.07,2,HLOOKUP(D123,Forinnstilling!$D$26:$R$27,2,TRUE)))</f>
        <v>3.5</v>
      </c>
      <c r="G123" s="179"/>
      <c r="H123" s="177"/>
      <c r="I123" s="178"/>
      <c r="J123" s="177"/>
      <c r="K123" s="177"/>
      <c r="L123" s="179"/>
      <c r="M123" s="177"/>
      <c r="N123" s="178"/>
      <c r="O123" s="177"/>
      <c r="P123" s="177"/>
      <c r="Q123" s="179">
        <f>'Plan Hygiene - Effekt'!Q14</f>
        <v>566.88499999999999</v>
      </c>
      <c r="R123" s="177">
        <f t="shared" si="11"/>
        <v>48.764301075268818</v>
      </c>
      <c r="S123" s="178">
        <f>R123/SQRT(Data!$G$1)/100</f>
        <v>0.15420625990404746</v>
      </c>
      <c r="T123" s="177">
        <f>IF(S123&gt;0.75,8,IF(S123&lt;0.13,"-",HLOOKUP(S123,Forinnstilling!$D$23:$R$24,2,TRUE)))</f>
        <v>1</v>
      </c>
      <c r="U123" s="177">
        <f>IF(S123&gt;0.26,"-",IF(S123&lt;0.07,2,HLOOKUP(S123,Forinnstilling!$D$26:$R$27,2,TRUE)))</f>
        <v>6</v>
      </c>
      <c r="V123" s="186">
        <f>'Plan Hygiene - Effekt'!R14</f>
        <v>799.20499999999993</v>
      </c>
      <c r="W123" s="177">
        <f t="shared" si="12"/>
        <v>68.748817204301076</v>
      </c>
      <c r="X123" s="178">
        <f>W123/SQRT(Data!$G$1)/100</f>
        <v>0.2174028488081608</v>
      </c>
      <c r="Y123" s="177">
        <f>IF(X123&gt;0.75,8,IF(X123&lt;0.13,"-",HLOOKUP(X123,Forinnstilling!$D$23:$R$24,2,TRUE)))</f>
        <v>1.5</v>
      </c>
      <c r="Z123" s="177">
        <f>IF(X123&gt;0.26,"-",IF(X123&lt;0.07,2,HLOOKUP(X123,Forinnstilling!$D$26:$R$27,2,TRUE)))</f>
        <v>7</v>
      </c>
    </row>
    <row r="124" spans="1:26" x14ac:dyDescent="0.25">
      <c r="A124" s="175">
        <v>705</v>
      </c>
      <c r="B124" s="180">
        <f>'Plan Hygiene - Effekt'!P15</f>
        <v>369.42</v>
      </c>
      <c r="C124" s="181">
        <f t="shared" si="10"/>
        <v>31.778064516129035</v>
      </c>
      <c r="D124" s="182">
        <f>C124/SQRT(Data!$G$1)/100</f>
        <v>0.10049106350274432</v>
      </c>
      <c r="E124" s="181" t="str">
        <f>IF(D124&gt;0.75,8,IF(D124&lt;0.13,"-",HLOOKUP(D124,Forinnstilling!$D$23:$R$24,2,TRUE)))</f>
        <v>-</v>
      </c>
      <c r="F124" s="181">
        <f>IF(D124&gt;0.26,"-",IF(D124&lt;0.07,2,HLOOKUP(D124,Forinnstilling!$D$26:$R$27,2,TRUE)))</f>
        <v>4.5</v>
      </c>
      <c r="G124" s="183"/>
      <c r="H124" s="181"/>
      <c r="I124" s="182"/>
      <c r="J124" s="181"/>
      <c r="K124" s="181"/>
      <c r="L124" s="183"/>
      <c r="M124" s="181"/>
      <c r="N124" s="182"/>
      <c r="O124" s="181"/>
      <c r="P124" s="181"/>
      <c r="Q124" s="183">
        <f>'Plan Hygiene - Effekt'!Q15</f>
        <v>660.58500000000004</v>
      </c>
      <c r="R124" s="181">
        <f t="shared" si="11"/>
        <v>56.824516129032261</v>
      </c>
      <c r="S124" s="182">
        <f>R124/SQRT(Data!$G$1)/100</f>
        <v>0.17969489790471646</v>
      </c>
      <c r="T124" s="181">
        <f>IF(S124&gt;0.75,8,IF(S124&lt;0.13,"-",HLOOKUP(S124,Forinnstilling!$D$23:$R$24,2,TRUE)))</f>
        <v>1</v>
      </c>
      <c r="U124" s="181">
        <f>IF(S124&gt;0.26,"-",IF(S124&lt;0.07,2,HLOOKUP(S124,Forinnstilling!$D$26:$R$27,2,TRUE)))</f>
        <v>6.5</v>
      </c>
      <c r="V124" s="187">
        <f>'Plan Hygiene - Effekt'!R15</f>
        <v>931.30499999999995</v>
      </c>
      <c r="W124" s="181">
        <f t="shared" si="12"/>
        <v>80.112258064516112</v>
      </c>
      <c r="X124" s="182">
        <f>W124/SQRT(Data!$G$1)/100</f>
        <v>0.25333720398306336</v>
      </c>
      <c r="Y124" s="181">
        <f>IF(X124&gt;0.75,8,IF(X124&lt;0.13,"-",HLOOKUP(X124,Forinnstilling!$D$23:$R$24,2,TRUE)))</f>
        <v>2</v>
      </c>
      <c r="Z124" s="181">
        <f>IF(X124&gt;0.26,"-",IF(X124&lt;0.07,2,HLOOKUP(X124,Forinnstilling!$D$26:$R$27,2,TRUE)))</f>
        <v>7.5</v>
      </c>
    </row>
    <row r="125" spans="1:26" x14ac:dyDescent="0.25">
      <c r="A125" s="175">
        <v>805</v>
      </c>
      <c r="B125" s="176">
        <f>'Plan Hygiene - Effekt'!P16</f>
        <v>421.82</v>
      </c>
      <c r="C125" s="177">
        <f t="shared" si="10"/>
        <v>36.285591397849458</v>
      </c>
      <c r="D125" s="178">
        <f>C125/SQRT(Data!$G$1)/100</f>
        <v>0.11474511506341725</v>
      </c>
      <c r="E125" s="177" t="str">
        <f>IF(D125&gt;0.75,8,IF(D125&lt;0.13,"-",HLOOKUP(D125,Forinnstilling!$D$23:$R$24,2,TRUE)))</f>
        <v>-</v>
      </c>
      <c r="F125" s="177">
        <f>IF(D125&gt;0.26,"-",IF(D125&lt;0.07,2,HLOOKUP(D125,Forinnstilling!$D$26:$R$27,2,TRUE)))</f>
        <v>5</v>
      </c>
      <c r="G125" s="179"/>
      <c r="H125" s="177"/>
      <c r="I125" s="178"/>
      <c r="J125" s="177"/>
      <c r="K125" s="177"/>
      <c r="L125" s="179"/>
      <c r="M125" s="177"/>
      <c r="N125" s="178"/>
      <c r="O125" s="177"/>
      <c r="P125" s="177"/>
      <c r="Q125" s="179">
        <f>'Plan Hygiene - Effekt'!Q16</f>
        <v>754.28500000000008</v>
      </c>
      <c r="R125" s="177">
        <f t="shared" si="11"/>
        <v>64.884731182795704</v>
      </c>
      <c r="S125" s="178">
        <f>R125/SQRT(Data!$G$1)/100</f>
        <v>0.20518353590538546</v>
      </c>
      <c r="T125" s="177">
        <f>IF(S125&gt;0.75,8,IF(S125&lt;0.13,"-",HLOOKUP(S125,Forinnstilling!$D$23:$R$24,2,TRUE)))</f>
        <v>1.5</v>
      </c>
      <c r="U125" s="177">
        <f>IF(S125&gt;0.26,"-",IF(S125&lt;0.07,2,HLOOKUP(S125,Forinnstilling!$D$26:$R$27,2,TRUE)))</f>
        <v>7</v>
      </c>
      <c r="V125" s="186">
        <f>'Plan Hygiene - Effekt'!R16</f>
        <v>1063.405</v>
      </c>
      <c r="W125" s="177">
        <f t="shared" si="12"/>
        <v>91.475698924731176</v>
      </c>
      <c r="X125" s="178">
        <f>W125/SQRT(Data!$G$1)/100</f>
        <v>0.28927155915796599</v>
      </c>
      <c r="Y125" s="177">
        <f>IF(X125&gt;0.75,8,IF(X125&lt;0.13,"-",HLOOKUP(X125,Forinnstilling!$D$23:$R$24,2,TRUE)))</f>
        <v>2.5</v>
      </c>
      <c r="Z125" s="177" t="str">
        <f>IF(X125&gt;0.26,"-",IF(X125&lt;0.07,2,HLOOKUP(X125,Forinnstilling!$D$26:$R$27,2,TRUE)))</f>
        <v>-</v>
      </c>
    </row>
    <row r="126" spans="1:26" x14ac:dyDescent="0.25">
      <c r="A126" s="175">
        <v>905</v>
      </c>
      <c r="B126" s="180">
        <f>'Plan Hygiene - Effekt'!P17</f>
        <v>474.22</v>
      </c>
      <c r="C126" s="181">
        <f t="shared" si="10"/>
        <v>40.793118279569896</v>
      </c>
      <c r="D126" s="182">
        <f>C126/SQRT(Data!$G$1)/100</f>
        <v>0.12899916662409022</v>
      </c>
      <c r="E126" s="181" t="str">
        <f>IF(D126&gt;0.75,8,IF(D126&lt;0.13,"-",HLOOKUP(D126,Forinnstilling!$D$23:$R$24,2,TRUE)))</f>
        <v>-</v>
      </c>
      <c r="F126" s="181">
        <f>IF(D126&gt;0.26,"-",IF(D126&lt;0.07,2,HLOOKUP(D126,Forinnstilling!$D$26:$R$27,2,TRUE)))</f>
        <v>5</v>
      </c>
      <c r="G126" s="183"/>
      <c r="H126" s="181"/>
      <c r="I126" s="182"/>
      <c r="J126" s="181"/>
      <c r="K126" s="181"/>
      <c r="L126" s="183"/>
      <c r="M126" s="181"/>
      <c r="N126" s="182"/>
      <c r="O126" s="181"/>
      <c r="P126" s="181"/>
      <c r="Q126" s="183">
        <f>'Plan Hygiene - Effekt'!Q17</f>
        <v>847.98500000000001</v>
      </c>
      <c r="R126" s="181">
        <f t="shared" si="11"/>
        <v>72.944946236559133</v>
      </c>
      <c r="S126" s="182">
        <f>R126/SQRT(Data!$G$1)/100</f>
        <v>0.23067217390605443</v>
      </c>
      <c r="T126" s="181">
        <f>IF(S126&gt;0.75,8,IF(S126&lt;0.13,"-",HLOOKUP(S126,Forinnstilling!$D$23:$R$24,2,TRUE)))</f>
        <v>2</v>
      </c>
      <c r="U126" s="181">
        <f>IF(S126&gt;0.26,"-",IF(S126&lt;0.07,2,HLOOKUP(S126,Forinnstilling!$D$26:$R$27,2,TRUE)))</f>
        <v>7.5</v>
      </c>
      <c r="V126" s="187">
        <f>'Plan Hygiene - Effekt'!R17</f>
        <v>1195.5049999999999</v>
      </c>
      <c r="W126" s="181">
        <f t="shared" si="12"/>
        <v>102.83913978494623</v>
      </c>
      <c r="X126" s="182">
        <f>W126/SQRT(Data!$G$1)/100</f>
        <v>0.32520591433286861</v>
      </c>
      <c r="Y126" s="181">
        <f>IF(X126&gt;0.75,8,IF(X126&lt;0.13,"-",HLOOKUP(X126,Forinnstilling!$D$23:$R$24,2,TRUE)))</f>
        <v>3</v>
      </c>
      <c r="Z126" s="181" t="str">
        <f>IF(X126&gt;0.26,"-",IF(X126&lt;0.07,2,HLOOKUP(X126,Forinnstilling!$D$26:$R$27,2,TRUE)))</f>
        <v>-</v>
      </c>
    </row>
    <row r="127" spans="1:26" x14ac:dyDescent="0.25">
      <c r="A127" s="175">
        <v>1005</v>
      </c>
      <c r="B127" s="176">
        <f>'Plan Hygiene - Effekt'!P18</f>
        <v>524</v>
      </c>
      <c r="C127" s="177">
        <f t="shared" si="10"/>
        <v>45.075268817204304</v>
      </c>
      <c r="D127" s="178">
        <f>C127/SQRT(Data!$G$1)/100</f>
        <v>0.14254051560672953</v>
      </c>
      <c r="E127" s="177">
        <f>IF(D127&gt;0.75,8,IF(D127&lt;0.13,"-",HLOOKUP(D127,Forinnstilling!$D$23:$R$24,2,TRUE)))</f>
        <v>1</v>
      </c>
      <c r="F127" s="177">
        <f>IF(D127&gt;0.26,"-",IF(D127&lt;0.07,2,HLOOKUP(D127,Forinnstilling!$D$26:$R$27,2,TRUE)))</f>
        <v>5.5</v>
      </c>
      <c r="G127" s="179"/>
      <c r="H127" s="177"/>
      <c r="I127" s="178"/>
      <c r="J127" s="177"/>
      <c r="K127" s="177"/>
      <c r="L127" s="179"/>
      <c r="M127" s="177"/>
      <c r="N127" s="178"/>
      <c r="O127" s="177"/>
      <c r="P127" s="177"/>
      <c r="Q127" s="179">
        <f>'Plan Hygiene - Effekt'!Q18</f>
        <v>937</v>
      </c>
      <c r="R127" s="177">
        <f t="shared" si="11"/>
        <v>80.602150537634401</v>
      </c>
      <c r="S127" s="178">
        <f>R127/SQRT(Data!$G$1)/100</f>
        <v>0.25488638000669001</v>
      </c>
      <c r="T127" s="177">
        <f>IF(S127&gt;0.75,8,IF(S127&lt;0.13,"-",HLOOKUP(S127,Forinnstilling!$D$23:$R$24,2,TRUE)))</f>
        <v>2</v>
      </c>
      <c r="U127" s="177">
        <f>IF(S127&gt;0.26,"-",IF(S127&lt;0.07,2,HLOOKUP(S127,Forinnstilling!$D$26:$R$27,2,TRUE)))</f>
        <v>7.5</v>
      </c>
      <c r="V127" s="186">
        <f>'Plan Hygiene - Effekt'!R18</f>
        <v>1321</v>
      </c>
      <c r="W127" s="177">
        <f t="shared" si="12"/>
        <v>113.63440860215054</v>
      </c>
      <c r="X127" s="178">
        <f>W127/SQRT(Data!$G$1)/100</f>
        <v>0.35934355174902616</v>
      </c>
      <c r="Y127" s="177">
        <f>IF(X127&gt;0.75,8,IF(X127&lt;0.13,"-",HLOOKUP(X127,Forinnstilling!$D$23:$R$24,2,TRUE)))</f>
        <v>3.5</v>
      </c>
      <c r="Z127" s="177" t="str">
        <f>IF(X127&gt;0.26,"-",IF(X127&lt;0.07,2,HLOOKUP(X127,Forinnstilling!$D$26:$R$27,2,TRUE)))</f>
        <v>-</v>
      </c>
    </row>
    <row r="128" spans="1:26" x14ac:dyDescent="0.25">
      <c r="A128" s="175">
        <v>1105</v>
      </c>
      <c r="B128" s="180">
        <f>'Plan Hygiene - Effekt'!P19</f>
        <v>579.02</v>
      </c>
      <c r="C128" s="181">
        <f t="shared" si="10"/>
        <v>49.80817204301075</v>
      </c>
      <c r="D128" s="182">
        <f>C128/SQRT(Data!$G$1)/100</f>
        <v>0.15750726974543611</v>
      </c>
      <c r="E128" s="181">
        <f>IF(D128&gt;0.75,8,IF(D128&lt;0.13,"-",HLOOKUP(D128,Forinnstilling!$D$23:$R$24,2,TRUE)))</f>
        <v>1</v>
      </c>
      <c r="F128" s="181">
        <f>IF(D128&gt;0.26,"-",IF(D128&lt;0.07,2,HLOOKUP(D128,Forinnstilling!$D$26:$R$27,2,TRUE)))</f>
        <v>6</v>
      </c>
      <c r="G128" s="183"/>
      <c r="H128" s="181"/>
      <c r="I128" s="182"/>
      <c r="J128" s="181"/>
      <c r="K128" s="181"/>
      <c r="L128" s="183"/>
      <c r="M128" s="181"/>
      <c r="N128" s="182"/>
      <c r="O128" s="181"/>
      <c r="P128" s="181"/>
      <c r="Q128" s="183">
        <f>'Plan Hygiene - Effekt'!Q19</f>
        <v>1035.385</v>
      </c>
      <c r="R128" s="181">
        <f t="shared" si="11"/>
        <v>89.065376344086019</v>
      </c>
      <c r="S128" s="182">
        <f>R128/SQRT(Data!$G$1)/100</f>
        <v>0.28164944990739244</v>
      </c>
      <c r="T128" s="181">
        <f>IF(S128&gt;0.75,8,IF(S128&lt;0.13,"-",HLOOKUP(S128,Forinnstilling!$D$23:$R$24,2,TRUE)))</f>
        <v>2.5</v>
      </c>
      <c r="U128" s="181" t="str">
        <f>IF(S128&gt;0.26,"-",IF(S128&lt;0.07,2,HLOOKUP(S128,Forinnstilling!$D$26:$R$27,2,TRUE)))</f>
        <v>-</v>
      </c>
      <c r="V128" s="187">
        <f>'Plan Hygiene - Effekt'!R19</f>
        <v>1459.7049999999999</v>
      </c>
      <c r="W128" s="181">
        <f t="shared" si="12"/>
        <v>125.56602150537634</v>
      </c>
      <c r="X128" s="182">
        <f>W128/SQRT(Data!$G$1)/100</f>
        <v>0.39707462468267385</v>
      </c>
      <c r="Y128" s="181">
        <f>IF(X128&gt;0.75,8,IF(X128&lt;0.13,"-",HLOOKUP(X128,Forinnstilling!$D$23:$R$24,2,TRUE)))</f>
        <v>4</v>
      </c>
      <c r="Z128" s="181" t="str">
        <f>IF(X128&gt;0.26,"-",IF(X128&lt;0.07,2,HLOOKUP(X128,Forinnstilling!$D$26:$R$27,2,TRUE)))</f>
        <v>-</v>
      </c>
    </row>
    <row r="129" spans="1:26" x14ac:dyDescent="0.25">
      <c r="A129" s="175">
        <v>1205</v>
      </c>
      <c r="B129" s="176">
        <f>'Plan Hygiene - Effekt'!P20</f>
        <v>631.42000000000007</v>
      </c>
      <c r="C129" s="177">
        <f t="shared" si="10"/>
        <v>54.315698924731194</v>
      </c>
      <c r="D129" s="178">
        <f>C129/SQRT(Data!$G$1)/100</f>
        <v>0.1717613213061091</v>
      </c>
      <c r="E129" s="177">
        <f>IF(D129&gt;0.75,8,IF(D129&lt;0.13,"-",HLOOKUP(D129,Forinnstilling!$D$23:$R$24,2,TRUE)))</f>
        <v>1</v>
      </c>
      <c r="F129" s="177">
        <f>IF(D129&gt;0.26,"-",IF(D129&lt;0.07,2,HLOOKUP(D129,Forinnstilling!$D$26:$R$27,2,TRUE)))</f>
        <v>6.5</v>
      </c>
      <c r="G129" s="179"/>
      <c r="H129" s="177"/>
      <c r="I129" s="178"/>
      <c r="J129" s="177"/>
      <c r="K129" s="177"/>
      <c r="L129" s="179"/>
      <c r="M129" s="177"/>
      <c r="N129" s="178"/>
      <c r="O129" s="177"/>
      <c r="P129" s="177"/>
      <c r="Q129" s="179">
        <f>'Plan Hygiene - Effekt'!Q20</f>
        <v>1129.085</v>
      </c>
      <c r="R129" s="177">
        <f t="shared" si="11"/>
        <v>97.125591397849462</v>
      </c>
      <c r="S129" s="178">
        <f>R129/SQRT(Data!$G$1)/100</f>
        <v>0.30713808790806146</v>
      </c>
      <c r="T129" s="177">
        <f>IF(S129&gt;0.75,8,IF(S129&lt;0.13,"-",HLOOKUP(S129,Forinnstilling!$D$23:$R$24,2,TRUE)))</f>
        <v>2.5</v>
      </c>
      <c r="U129" s="177" t="str">
        <f>IF(S129&gt;0.26,"-",IF(S129&lt;0.07,2,HLOOKUP(S129,Forinnstilling!$D$26:$R$27,2,TRUE)))</f>
        <v>-</v>
      </c>
      <c r="V129" s="186">
        <f>'Plan Hygiene - Effekt'!R20</f>
        <v>1591.8049999999998</v>
      </c>
      <c r="W129" s="177">
        <f t="shared" si="12"/>
        <v>136.92946236559138</v>
      </c>
      <c r="X129" s="178">
        <f>W129/SQRT(Data!$G$1)/100</f>
        <v>0.43300897985757641</v>
      </c>
      <c r="Y129" s="177">
        <f>IF(X129&gt;0.75,8,IF(X129&lt;0.13,"-",HLOOKUP(X129,Forinnstilling!$D$23:$R$24,2,TRUE)))</f>
        <v>4.5</v>
      </c>
      <c r="Z129" s="177" t="str">
        <f>IF(X129&gt;0.26,"-",IF(X129&lt;0.07,2,HLOOKUP(X129,Forinnstilling!$D$26:$R$27,2,TRUE)))</f>
        <v>-</v>
      </c>
    </row>
    <row r="130" spans="1:26" x14ac:dyDescent="0.25">
      <c r="A130" s="175">
        <v>1305</v>
      </c>
      <c r="B130" s="180">
        <f>'Plan Hygiene - Effekt'!P21</f>
        <v>683.82</v>
      </c>
      <c r="C130" s="181">
        <f t="shared" si="10"/>
        <v>58.823225806451617</v>
      </c>
      <c r="D130" s="182">
        <f>C130/SQRT(Data!$G$1)/100</f>
        <v>0.18601537286678205</v>
      </c>
      <c r="E130" s="181">
        <f>IF(D130&gt;0.75,8,IF(D130&lt;0.13,"-",HLOOKUP(D130,Forinnstilling!$D$23:$R$24,2,TRUE)))</f>
        <v>1.5</v>
      </c>
      <c r="F130" s="181">
        <f>IF(D130&gt;0.26,"-",IF(D130&lt;0.07,2,HLOOKUP(D130,Forinnstilling!$D$26:$R$27,2,TRUE)))</f>
        <v>7</v>
      </c>
      <c r="G130" s="183"/>
      <c r="H130" s="181"/>
      <c r="I130" s="182"/>
      <c r="J130" s="181"/>
      <c r="K130" s="181"/>
      <c r="L130" s="183"/>
      <c r="M130" s="181"/>
      <c r="N130" s="182"/>
      <c r="O130" s="181"/>
      <c r="P130" s="181"/>
      <c r="Q130" s="183">
        <f>'Plan Hygiene - Effekt'!Q21</f>
        <v>1222.7850000000001</v>
      </c>
      <c r="R130" s="181">
        <f t="shared" si="11"/>
        <v>105.18580645161292</v>
      </c>
      <c r="S130" s="182">
        <f>R130/SQRT(Data!$G$1)/100</f>
        <v>0.33262672590873055</v>
      </c>
      <c r="T130" s="181">
        <f>IF(S130&gt;0.75,8,IF(S130&lt;0.13,"-",HLOOKUP(S130,Forinnstilling!$D$23:$R$24,2,TRUE)))</f>
        <v>3</v>
      </c>
      <c r="U130" s="181" t="str">
        <f>IF(S130&gt;0.26,"-",IF(S130&lt;0.07,2,HLOOKUP(S130,Forinnstilling!$D$26:$R$27,2,TRUE)))</f>
        <v>-</v>
      </c>
      <c r="V130" s="187">
        <f>'Plan Hygiene - Effekt'!R21</f>
        <v>1723.905</v>
      </c>
      <c r="W130" s="181">
        <f t="shared" si="12"/>
        <v>148.29290322580644</v>
      </c>
      <c r="X130" s="182">
        <f>W130/SQRT(Data!$G$1)/100</f>
        <v>0.46894333503247909</v>
      </c>
      <c r="Y130" s="181">
        <f>IF(X130&gt;0.75,8,IF(X130&lt;0.13,"-",HLOOKUP(X130,Forinnstilling!$D$23:$R$24,2,TRUE)))</f>
        <v>4.5</v>
      </c>
      <c r="Z130" s="181" t="str">
        <f>IF(X130&gt;0.26,"-",IF(X130&lt;0.07,2,HLOOKUP(X130,Forinnstilling!$D$26:$R$27,2,TRUE)))</f>
        <v>-</v>
      </c>
    </row>
    <row r="131" spans="1:26" x14ac:dyDescent="0.25">
      <c r="A131" s="175">
        <v>1405</v>
      </c>
      <c r="B131" s="176">
        <f>'Plan Hygiene - Effekt'!P22</f>
        <v>736.22</v>
      </c>
      <c r="C131" s="177">
        <f t="shared" si="10"/>
        <v>63.330752688172048</v>
      </c>
      <c r="D131" s="178">
        <f>C131/SQRT(Data!$G$1)/100</f>
        <v>0.20026942442745502</v>
      </c>
      <c r="E131" s="177">
        <f>IF(D131&gt;0.75,8,IF(D131&lt;0.13,"-",HLOOKUP(D131,Forinnstilling!$D$23:$R$24,2,TRUE)))</f>
        <v>1.5</v>
      </c>
      <c r="F131" s="177">
        <f>IF(D131&gt;0.26,"-",IF(D131&lt;0.07,2,HLOOKUP(D131,Forinnstilling!$D$26:$R$27,2,TRUE)))</f>
        <v>7</v>
      </c>
      <c r="G131" s="179"/>
      <c r="H131" s="177"/>
      <c r="I131" s="178"/>
      <c r="J131" s="177"/>
      <c r="K131" s="177"/>
      <c r="L131" s="179"/>
      <c r="M131" s="177"/>
      <c r="N131" s="178"/>
      <c r="O131" s="177"/>
      <c r="P131" s="177"/>
      <c r="Q131" s="179">
        <f>'Plan Hygiene - Effekt'!Q22</f>
        <v>1316.4850000000001</v>
      </c>
      <c r="R131" s="177">
        <f t="shared" si="11"/>
        <v>113.24602150537635</v>
      </c>
      <c r="S131" s="178">
        <f>R131/SQRT(Data!$G$1)/100</f>
        <v>0.35811536390939946</v>
      </c>
      <c r="T131" s="177">
        <f>IF(S131&gt;0.75,8,IF(S131&lt;0.13,"-",HLOOKUP(S131,Forinnstilling!$D$23:$R$24,2,TRUE)))</f>
        <v>3.5</v>
      </c>
      <c r="U131" s="177" t="str">
        <f>IF(S131&gt;0.26,"-",IF(S131&lt;0.07,2,HLOOKUP(S131,Forinnstilling!$D$26:$R$27,2,TRUE)))</f>
        <v>-</v>
      </c>
      <c r="V131" s="186">
        <f>'Plan Hygiene - Effekt'!R22</f>
        <v>1856.0049999999999</v>
      </c>
      <c r="W131" s="177">
        <f t="shared" si="12"/>
        <v>159.65634408602151</v>
      </c>
      <c r="X131" s="178">
        <f>W131/SQRT(Data!$G$1)/100</f>
        <v>0.50487769020738171</v>
      </c>
      <c r="Y131" s="177">
        <f>IF(X131&gt;0.75,8,IF(X131&lt;0.13,"-",HLOOKUP(X131,Forinnstilling!$D$23:$R$24,2,TRUE)))</f>
        <v>5</v>
      </c>
      <c r="Z131" s="177" t="str">
        <f>IF(X131&gt;0.26,"-",IF(X131&lt;0.07,2,HLOOKUP(X131,Forinnstilling!$D$26:$R$27,2,TRUE)))</f>
        <v>-</v>
      </c>
    </row>
    <row r="132" spans="1:26" x14ac:dyDescent="0.25">
      <c r="A132" s="175">
        <v>1605</v>
      </c>
      <c r="B132" s="180">
        <f>'Plan Hygiene - Effekt'!P23</f>
        <v>841.02</v>
      </c>
      <c r="C132" s="181">
        <f t="shared" si="10"/>
        <v>72.345806451612901</v>
      </c>
      <c r="D132" s="182">
        <f>C132/SQRT(Data!$G$1)/100</f>
        <v>0.22877752754880087</v>
      </c>
      <c r="E132" s="181">
        <f>IF(D132&gt;0.75,8,IF(D132&lt;0.13,"-",HLOOKUP(D132,Forinnstilling!$D$23:$R$24,2,TRUE)))</f>
        <v>2</v>
      </c>
      <c r="F132" s="181">
        <f>IF(D132&gt;0.26,"-",IF(D132&lt;0.07,2,HLOOKUP(D132,Forinnstilling!$D$26:$R$27,2,TRUE)))</f>
        <v>7.5</v>
      </c>
      <c r="G132" s="183"/>
      <c r="H132" s="181"/>
      <c r="I132" s="182"/>
      <c r="J132" s="181"/>
      <c r="K132" s="181"/>
      <c r="L132" s="183"/>
      <c r="M132" s="181"/>
      <c r="N132" s="182"/>
      <c r="O132" s="181"/>
      <c r="P132" s="181"/>
      <c r="Q132" s="183">
        <f>'Plan Hygiene - Effekt'!Q23</f>
        <v>1503.885</v>
      </c>
      <c r="R132" s="181">
        <f t="shared" si="11"/>
        <v>129.36645161290323</v>
      </c>
      <c r="S132" s="182">
        <f>R132/SQRT(Data!$G$1)/100</f>
        <v>0.40909263991073752</v>
      </c>
      <c r="T132" s="181">
        <f>IF(S132&gt;0.75,8,IF(S132&lt;0.13,"-",HLOOKUP(S132,Forinnstilling!$D$23:$R$24,2,TRUE)))</f>
        <v>4</v>
      </c>
      <c r="U132" s="181" t="str">
        <f>IF(S132&gt;0.26,"-",IF(S132&lt;0.07,2,HLOOKUP(S132,Forinnstilling!$D$26:$R$27,2,TRUE)))</f>
        <v>-</v>
      </c>
      <c r="V132" s="187">
        <f>'Plan Hygiene - Effekt'!R23</f>
        <v>2120.2049999999999</v>
      </c>
      <c r="W132" s="181">
        <f t="shared" si="12"/>
        <v>182.38322580645161</v>
      </c>
      <c r="X132" s="182">
        <f>W132/SQRT(Data!$G$1)/100</f>
        <v>0.57674640055718696</v>
      </c>
      <c r="Y132" s="181">
        <f>IF(X132&gt;0.75,8,IF(X132&lt;0.13,"-",HLOOKUP(X132,Forinnstilling!$D$23:$R$24,2,TRUE)))</f>
        <v>6</v>
      </c>
      <c r="Z132" s="181" t="str">
        <f>IF(X132&gt;0.26,"-",IF(X132&lt;0.07,2,HLOOKUP(X132,Forinnstilling!$D$26:$R$27,2,TRUE)))</f>
        <v>-</v>
      </c>
    </row>
    <row r="133" spans="1:26" x14ac:dyDescent="0.25">
      <c r="A133" s="175">
        <v>1805</v>
      </c>
      <c r="B133" s="176">
        <f>'Plan Hygiene - Effekt'!P24</f>
        <v>945.82</v>
      </c>
      <c r="C133" s="177">
        <f t="shared" si="10"/>
        <v>81.360860215053776</v>
      </c>
      <c r="D133" s="178">
        <f>C133/SQRT(Data!$G$1)/100</f>
        <v>0.25728563067014681</v>
      </c>
      <c r="E133" s="177">
        <f>IF(D133&gt;0.75,8,IF(D133&lt;0.13,"-",HLOOKUP(D133,Forinnstilling!$D$23:$R$24,2,TRUE)))</f>
        <v>2</v>
      </c>
      <c r="F133" s="177">
        <f>IF(D133&gt;0.26,"-",IF(D133&lt;0.07,2,HLOOKUP(D133,Forinnstilling!$D$26:$R$27,2,TRUE)))</f>
        <v>7.5</v>
      </c>
      <c r="G133" s="179"/>
      <c r="H133" s="177"/>
      <c r="I133" s="178"/>
      <c r="J133" s="177"/>
      <c r="K133" s="177"/>
      <c r="L133" s="179"/>
      <c r="M133" s="177"/>
      <c r="N133" s="178"/>
      <c r="O133" s="177"/>
      <c r="P133" s="177"/>
      <c r="Q133" s="179">
        <f>'Plan Hygiene - Effekt'!Q24</f>
        <v>1691.2850000000001</v>
      </c>
      <c r="R133" s="177">
        <f t="shared" si="11"/>
        <v>145.48688172043012</v>
      </c>
      <c r="S133" s="178">
        <f>R133/SQRT(Data!$G$1)/100</f>
        <v>0.46006991591207552</v>
      </c>
      <c r="T133" s="177">
        <f>IF(S133&gt;0.75,8,IF(S133&lt;0.13,"-",HLOOKUP(S133,Forinnstilling!$D$23:$R$24,2,TRUE)))</f>
        <v>4.5</v>
      </c>
      <c r="U133" s="177" t="str">
        <f>IF(S133&gt;0.26,"-",IF(S133&lt;0.07,2,HLOOKUP(S133,Forinnstilling!$D$26:$R$27,2,TRUE)))</f>
        <v>-</v>
      </c>
      <c r="V133" s="186">
        <f>'Plan Hygiene - Effekt'!R24</f>
        <v>2384.4049999999997</v>
      </c>
      <c r="W133" s="177">
        <f t="shared" si="12"/>
        <v>205.11010752688168</v>
      </c>
      <c r="X133" s="178">
        <f>W133/SQRT(Data!$G$1)/100</f>
        <v>0.64861511090699209</v>
      </c>
      <c r="Y133" s="177">
        <f>IF(X133&gt;0.75,8,IF(X133&lt;0.13,"-",HLOOKUP(X133,Forinnstilling!$D$23:$R$24,2,TRUE)))</f>
        <v>6.5</v>
      </c>
      <c r="Z133" s="177" t="str">
        <f>IF(X133&gt;0.26,"-",IF(X133&lt;0.07,2,HLOOKUP(X133,Forinnstilling!$D$26:$R$27,2,TRUE)))</f>
        <v>-</v>
      </c>
    </row>
    <row r="134" spans="1:26" x14ac:dyDescent="0.25">
      <c r="A134" s="175">
        <v>2005</v>
      </c>
      <c r="B134" s="180">
        <f>'Plan Hygiene - Effekt'!P25</f>
        <v>1050.6200000000001</v>
      </c>
      <c r="C134" s="181">
        <f t="shared" si="10"/>
        <v>90.375913978494637</v>
      </c>
      <c r="D134" s="182">
        <f>C134/SQRT(Data!$G$1)/100</f>
        <v>0.28579373379149275</v>
      </c>
      <c r="E134" s="181">
        <f>IF(D134&gt;0.75,8,IF(D134&lt;0.13,"-",HLOOKUP(D134,Forinnstilling!$D$23:$R$24,2,TRUE)))</f>
        <v>2.5</v>
      </c>
      <c r="F134" s="181" t="str">
        <f>IF(D134&gt;0.26,"-",IF(D134&lt;0.07,2,HLOOKUP(D134,Forinnstilling!$D$26:$R$27,2,TRUE)))</f>
        <v>-</v>
      </c>
      <c r="G134" s="183"/>
      <c r="H134" s="181"/>
      <c r="I134" s="182"/>
      <c r="J134" s="181"/>
      <c r="K134" s="181"/>
      <c r="L134" s="183"/>
      <c r="M134" s="181"/>
      <c r="N134" s="182"/>
      <c r="O134" s="181"/>
      <c r="P134" s="181"/>
      <c r="Q134" s="183">
        <f>'Plan Hygiene - Effekt'!Q25</f>
        <v>1878.6850000000002</v>
      </c>
      <c r="R134" s="181">
        <f t="shared" si="11"/>
        <v>161.60731182795701</v>
      </c>
      <c r="S134" s="182">
        <f>R134/SQRT(Data!$G$1)/100</f>
        <v>0.51104719191341352</v>
      </c>
      <c r="T134" s="181">
        <f>IF(S134&gt;0.75,8,IF(S134&lt;0.13,"-",HLOOKUP(S134,Forinnstilling!$D$23:$R$24,2,TRUE)))</f>
        <v>5</v>
      </c>
      <c r="U134" s="181" t="str">
        <f>IF(S134&gt;0.26,"-",IF(S134&lt;0.07,2,HLOOKUP(S134,Forinnstilling!$D$26:$R$27,2,TRUE)))</f>
        <v>-</v>
      </c>
      <c r="V134" s="187">
        <f>'Plan Hygiene - Effekt'!R25</f>
        <v>2648.605</v>
      </c>
      <c r="W134" s="181">
        <f t="shared" si="12"/>
        <v>227.83698924731181</v>
      </c>
      <c r="X134" s="182">
        <f>W134/SQRT(Data!$G$1)/100</f>
        <v>0.72048382125679733</v>
      </c>
      <c r="Y134" s="181">
        <f>IF(X134&gt;0.75,8,IF(X134&lt;0.13,"-",HLOOKUP(X134,Forinnstilling!$D$23:$R$24,2,TRUE)))</f>
        <v>7.5</v>
      </c>
      <c r="Z134" s="181" t="str">
        <f>IF(X134&gt;0.26,"-",IF(X134&lt;0.07,2,HLOOKUP(X134,Forinnstilling!$D$26:$R$27,2,TRUE)))</f>
        <v>-</v>
      </c>
    </row>
    <row r="135" spans="1:26" x14ac:dyDescent="0.25">
      <c r="A135" s="175">
        <v>2305</v>
      </c>
      <c r="B135" s="176">
        <f>'Plan Hygiene - Effekt'!P26</f>
        <v>1207.82</v>
      </c>
      <c r="C135" s="177">
        <f t="shared" si="10"/>
        <v>103.89849462365591</v>
      </c>
      <c r="D135" s="178">
        <f>C135/SQRT(Data!$G$1)/100</f>
        <v>0.32855588847351153</v>
      </c>
      <c r="E135" s="177">
        <f>IF(D135&gt;0.75,8,IF(D135&lt;0.13,"-",HLOOKUP(D135,Forinnstilling!$D$23:$R$24,2,TRUE)))</f>
        <v>3</v>
      </c>
      <c r="F135" s="177" t="str">
        <f>IF(D135&gt;0.26,"-",IF(D135&lt;0.07,2,HLOOKUP(D135,Forinnstilling!$D$26:$R$27,2,TRUE)))</f>
        <v>-</v>
      </c>
      <c r="G135" s="179"/>
      <c r="H135" s="177"/>
      <c r="I135" s="178"/>
      <c r="J135" s="177"/>
      <c r="K135" s="177"/>
      <c r="L135" s="179"/>
      <c r="M135" s="177"/>
      <c r="N135" s="178"/>
      <c r="O135" s="177"/>
      <c r="P135" s="177"/>
      <c r="Q135" s="179">
        <f>'Plan Hygiene - Effekt'!Q26</f>
        <v>2159.7850000000003</v>
      </c>
      <c r="R135" s="177">
        <f t="shared" si="11"/>
        <v>185.78795698924736</v>
      </c>
      <c r="S135" s="178">
        <f>R135/SQRT(Data!$G$1)/100</f>
        <v>0.58751310591542061</v>
      </c>
      <c r="T135" s="177">
        <f>IF(S135&gt;0.75,8,IF(S135&lt;0.13,"-",HLOOKUP(S135,Forinnstilling!$D$23:$R$24,2,TRUE)))</f>
        <v>6</v>
      </c>
      <c r="U135" s="177" t="str">
        <f>IF(S135&gt;0.26,"-",IF(S135&lt;0.07,2,HLOOKUP(S135,Forinnstilling!$D$26:$R$27,2,TRUE)))</f>
        <v>-</v>
      </c>
      <c r="V135" s="186">
        <f>'Plan Hygiene - Effekt'!R26</f>
        <v>3044.9049999999997</v>
      </c>
      <c r="W135" s="177">
        <f t="shared" si="12"/>
        <v>261.92731182795694</v>
      </c>
      <c r="X135" s="178">
        <f>W135/SQRT(Data!$G$1)/100</f>
        <v>0.82828688678150508</v>
      </c>
      <c r="Y135" s="177">
        <f>IF(X135&gt;0.75,8,IF(X135&lt;0.13,"-",HLOOKUP(X135,Forinnstilling!$D$23:$R$24,2,TRUE)))</f>
        <v>8</v>
      </c>
      <c r="Z135" s="177" t="str">
        <f>IF(X135&gt;0.26,"-",IF(X135&lt;0.07,2,HLOOKUP(X135,Forinnstilling!$D$26:$R$27,2,TRUE)))</f>
        <v>-</v>
      </c>
    </row>
    <row r="136" spans="1:26" x14ac:dyDescent="0.25">
      <c r="A136" s="175">
        <v>2605</v>
      </c>
      <c r="B136" s="180">
        <f>'Plan Hygiene - Effekt'!P27</f>
        <v>1365.02</v>
      </c>
      <c r="C136" s="181">
        <f t="shared" si="10"/>
        <v>117.42107526881719</v>
      </c>
      <c r="D136" s="182">
        <f>C136/SQRT(Data!$G$1)/100</f>
        <v>0.37131804315553035</v>
      </c>
      <c r="E136" s="181">
        <f>IF(D136&gt;0.75,8,IF(D136&lt;0.13,"-",HLOOKUP(D136,Forinnstilling!$D$23:$R$24,2,TRUE)))</f>
        <v>3.5</v>
      </c>
      <c r="F136" s="181" t="str">
        <f>IF(D136&gt;0.26,"-",IF(D136&lt;0.07,2,HLOOKUP(D136,Forinnstilling!$D$26:$R$27,2,TRUE)))</f>
        <v>-</v>
      </c>
      <c r="G136" s="183"/>
      <c r="H136" s="181"/>
      <c r="I136" s="182"/>
      <c r="J136" s="181"/>
      <c r="K136" s="181"/>
      <c r="L136" s="183"/>
      <c r="M136" s="181"/>
      <c r="N136" s="182"/>
      <c r="O136" s="181"/>
      <c r="P136" s="181"/>
      <c r="Q136" s="183">
        <f>'Plan Hygiene - Effekt'!Q27</f>
        <v>2440.8850000000002</v>
      </c>
      <c r="R136" s="181">
        <f t="shared" si="11"/>
        <v>209.96860215053766</v>
      </c>
      <c r="S136" s="182">
        <f>R136/SQRT(Data!$G$1)/100</f>
        <v>0.66397901991742758</v>
      </c>
      <c r="T136" s="181">
        <f>IF(S136&gt;0.75,8,IF(S136&lt;0.13,"-",HLOOKUP(S136,Forinnstilling!$D$23:$R$24,2,TRUE)))</f>
        <v>7</v>
      </c>
      <c r="U136" s="181" t="str">
        <f>IF(S136&gt;0.26,"-",IF(S136&lt;0.07,2,HLOOKUP(S136,Forinnstilling!$D$26:$R$27,2,TRUE)))</f>
        <v>-</v>
      </c>
      <c r="V136" s="187">
        <f>'Plan Hygiene - Effekt'!R27</f>
        <v>3441.2049999999999</v>
      </c>
      <c r="W136" s="181">
        <f t="shared" si="12"/>
        <v>296.01763440860213</v>
      </c>
      <c r="X136" s="182">
        <f>W136/SQRT(Data!$G$1)/100</f>
        <v>0.93608995230621306</v>
      </c>
      <c r="Y136" s="181">
        <f>IF(X136&gt;0.75,8,IF(X136&lt;0.13,"-",HLOOKUP(X136,Forinnstilling!$D$23:$R$24,2,TRUE)))</f>
        <v>8</v>
      </c>
      <c r="Z136" s="181" t="str">
        <f>IF(X136&gt;0.26,"-",IF(X136&lt;0.07,2,HLOOKUP(X136,Forinnstilling!$D$26:$R$27,2,TRUE)))</f>
        <v>-</v>
      </c>
    </row>
    <row r="137" spans="1:26" x14ac:dyDescent="0.25">
      <c r="A137" s="188">
        <v>3005</v>
      </c>
      <c r="B137" s="189">
        <f>'Plan Hygiene - Effekt'!P28</f>
        <v>1574.6200000000001</v>
      </c>
      <c r="C137" s="190">
        <f t="shared" si="10"/>
        <v>135.45118279569894</v>
      </c>
      <c r="D137" s="191">
        <f>C137/SQRT(Data!$G$1)/100</f>
        <v>0.42833424939822223</v>
      </c>
      <c r="E137" s="190">
        <f>IF(D137&gt;0.75,8,IF(D137&lt;0.13,"-",HLOOKUP(D137,Forinnstilling!$D$23:$R$24,2,TRUE)))</f>
        <v>4.5</v>
      </c>
      <c r="F137" s="190" t="str">
        <f>IF(D137&gt;0.26,"-",IF(D137&lt;0.07,2,HLOOKUP(D137,Forinnstilling!$D$26:$R$27,2,TRUE)))</f>
        <v>-</v>
      </c>
      <c r="G137" s="192"/>
      <c r="H137" s="190"/>
      <c r="I137" s="191"/>
      <c r="J137" s="190"/>
      <c r="K137" s="190"/>
      <c r="L137" s="192"/>
      <c r="M137" s="190"/>
      <c r="N137" s="191"/>
      <c r="O137" s="190"/>
      <c r="P137" s="190"/>
      <c r="Q137" s="192">
        <f>'Plan Hygiene - Effekt'!Q28</f>
        <v>2815.6849999999999</v>
      </c>
      <c r="R137" s="190">
        <f t="shared" si="11"/>
        <v>242.20946236559141</v>
      </c>
      <c r="S137" s="191">
        <f>R137/SQRT(Data!$G$1)/100</f>
        <v>0.76593357192010347</v>
      </c>
      <c r="T137" s="190">
        <f>IF(S137&gt;0.75,8,IF(S137&lt;0.13,"-",HLOOKUP(S137,Forinnstilling!$D$23:$R$24,2,TRUE)))</f>
        <v>8</v>
      </c>
      <c r="U137" s="190" t="str">
        <f>IF(S137&gt;0.26,"-",IF(S137&lt;0.07,2,HLOOKUP(S137,Forinnstilling!$D$26:$R$27,2,TRUE)))</f>
        <v>-</v>
      </c>
      <c r="V137" s="193">
        <f>'Plan Hygiene - Effekt'!R28</f>
        <v>3969.605</v>
      </c>
      <c r="W137" s="190">
        <f t="shared" si="12"/>
        <v>341.47139784946233</v>
      </c>
      <c r="X137" s="191">
        <f>W137/SQRT(Data!$G$1)/100</f>
        <v>1.0798273730058234</v>
      </c>
      <c r="Y137" s="190">
        <f>IF(X137&gt;0.75,8,IF(X137&lt;0.13,"-",HLOOKUP(X137,Forinnstilling!$D$23:$R$24,2,TRUE)))</f>
        <v>8</v>
      </c>
      <c r="Z137" s="190" t="str">
        <f>IF(X137&gt;0.26,"-",IF(X137&lt;0.07,2,HLOOKUP(X137,Forinnstilling!$D$26:$R$27,2,TRUE)))</f>
        <v>-</v>
      </c>
    </row>
    <row r="138" spans="1:26" x14ac:dyDescent="0.25">
      <c r="A138" s="165"/>
      <c r="B138" s="166"/>
      <c r="C138" s="167"/>
      <c r="D138" s="168"/>
      <c r="E138" s="167"/>
      <c r="F138" s="167"/>
      <c r="G138" s="166"/>
      <c r="H138" s="167"/>
      <c r="I138" s="168"/>
      <c r="J138" s="167"/>
      <c r="K138" s="167"/>
      <c r="L138" s="166"/>
      <c r="M138" s="222"/>
      <c r="N138" s="168"/>
      <c r="O138" s="167"/>
      <c r="P138" s="167"/>
      <c r="Q138" s="166"/>
      <c r="R138" s="167"/>
      <c r="S138" s="168"/>
      <c r="T138" s="167"/>
      <c r="U138" s="167"/>
      <c r="V138" s="166"/>
      <c r="W138" s="167"/>
      <c r="X138" s="168"/>
      <c r="Y138" s="167"/>
      <c r="Z138" s="167"/>
    </row>
    <row r="139" spans="1:26" x14ac:dyDescent="0.25">
      <c r="A139" s="165"/>
      <c r="B139" s="166"/>
      <c r="C139" s="167"/>
      <c r="D139" s="168"/>
      <c r="E139" s="167"/>
      <c r="F139" s="167"/>
      <c r="G139" s="166"/>
      <c r="H139" s="167"/>
      <c r="I139" s="168"/>
      <c r="J139" s="167"/>
      <c r="K139" s="167"/>
      <c r="L139" s="166"/>
      <c r="M139" s="222"/>
      <c r="N139" s="168"/>
      <c r="O139" s="167"/>
      <c r="P139" s="167"/>
      <c r="Q139" s="166"/>
      <c r="R139" s="167"/>
      <c r="S139" s="168"/>
      <c r="T139" s="167"/>
      <c r="U139" s="167"/>
      <c r="V139" s="166"/>
      <c r="W139" s="167"/>
      <c r="X139" s="168"/>
      <c r="Y139" s="167"/>
      <c r="Z139" s="167"/>
    </row>
    <row r="140" spans="1:26" x14ac:dyDescent="0.25">
      <c r="A140" s="172" t="s">
        <v>22</v>
      </c>
      <c r="B140" s="330">
        <v>905</v>
      </c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</row>
    <row r="141" spans="1:26" x14ac:dyDescent="0.25">
      <c r="A141" s="173"/>
      <c r="B141" s="322" t="s">
        <v>27</v>
      </c>
      <c r="C141" s="322"/>
      <c r="D141" s="322"/>
      <c r="E141" s="322"/>
      <c r="F141" s="322"/>
      <c r="G141" s="321"/>
      <c r="H141" s="322"/>
      <c r="I141" s="322"/>
      <c r="J141" s="322"/>
      <c r="K141" s="333"/>
      <c r="L141" s="321"/>
      <c r="M141" s="322"/>
      <c r="N141" s="322"/>
      <c r="O141" s="322"/>
      <c r="P141" s="333"/>
      <c r="Q141" s="321">
        <v>20</v>
      </c>
      <c r="R141" s="322"/>
      <c r="S141" s="322"/>
      <c r="T141" s="322"/>
      <c r="U141" s="322"/>
      <c r="V141" s="323">
        <v>30</v>
      </c>
      <c r="W141" s="322"/>
      <c r="X141" s="322"/>
      <c r="Y141" s="322"/>
      <c r="Z141" s="322"/>
    </row>
    <row r="142" spans="1:26" ht="22.5" x14ac:dyDescent="0.25">
      <c r="A142" s="163" t="s">
        <v>21</v>
      </c>
      <c r="B142" s="230" t="s">
        <v>23</v>
      </c>
      <c r="C142" s="184" t="s">
        <v>45</v>
      </c>
      <c r="D142" s="184" t="s">
        <v>55</v>
      </c>
      <c r="E142" s="184" t="s">
        <v>48</v>
      </c>
      <c r="F142" s="169" t="s">
        <v>51</v>
      </c>
      <c r="G142" s="174"/>
      <c r="H142" s="184"/>
      <c r="I142" s="184"/>
      <c r="J142" s="184"/>
      <c r="K142" s="169"/>
      <c r="L142" s="174"/>
      <c r="M142" s="184"/>
      <c r="N142" s="184"/>
      <c r="O142" s="184"/>
      <c r="P142" s="169"/>
      <c r="Q142" s="174" t="s">
        <v>23</v>
      </c>
      <c r="R142" s="184" t="s">
        <v>45</v>
      </c>
      <c r="S142" s="184" t="s">
        <v>55</v>
      </c>
      <c r="T142" s="184" t="s">
        <v>48</v>
      </c>
      <c r="U142" s="169" t="s">
        <v>51</v>
      </c>
      <c r="V142" s="185" t="s">
        <v>23</v>
      </c>
      <c r="W142" s="184" t="s">
        <v>45</v>
      </c>
      <c r="X142" s="184" t="s">
        <v>55</v>
      </c>
      <c r="Y142" s="184" t="s">
        <v>48</v>
      </c>
      <c r="Z142" s="169" t="s">
        <v>51</v>
      </c>
    </row>
    <row r="143" spans="1:26" x14ac:dyDescent="0.25">
      <c r="A143" s="175">
        <v>405</v>
      </c>
      <c r="B143" s="176">
        <f>'Plan Hygiene - Effekt'!S12</f>
        <v>302.53500000000003</v>
      </c>
      <c r="C143" s="177">
        <f t="shared" ref="C143:C159" si="13">B143/(4185*($H$4-$H$5))*3600</f>
        <v>26.024516129032261</v>
      </c>
      <c r="D143" s="178">
        <f>C143/SQRT(Data!$G$1)/100</f>
        <v>8.2296745971530375E-2</v>
      </c>
      <c r="E143" s="177" t="str">
        <f>IF(D143&gt;0.75,8,IF(D143&lt;0.13,"-",HLOOKUP(D143,Forinnstilling!$D$23:$R$24,2,TRUE)))</f>
        <v>-</v>
      </c>
      <c r="F143" s="177">
        <f>IF(D143&gt;0.26,"-",IF(D143&lt;0.07,2,HLOOKUP(D143,Forinnstilling!$D$26:$R$27,2,TRUE)))</f>
        <v>3.5</v>
      </c>
      <c r="G143" s="179"/>
      <c r="H143" s="177"/>
      <c r="I143" s="178"/>
      <c r="J143" s="177"/>
      <c r="K143" s="177"/>
      <c r="L143" s="179"/>
      <c r="M143" s="177"/>
      <c r="N143" s="178"/>
      <c r="O143" s="177"/>
      <c r="P143" s="177"/>
      <c r="Q143" s="179">
        <f>'Plan Hygiene - Effekt'!T12</f>
        <v>537.84</v>
      </c>
      <c r="R143" s="177">
        <f t="shared" ref="R143:R159" si="14">Q143/(4185*($H$4-$H$5))*3600</f>
        <v>46.265806451612903</v>
      </c>
      <c r="S143" s="178">
        <f>R143/SQRT(Data!$G$1)/100</f>
        <v>0.14630532617160955</v>
      </c>
      <c r="T143" s="177">
        <f>IF(S143&gt;0.75,8,IF(S143&lt;0.13,"-",HLOOKUP(S143,Forinnstilling!$D$23:$R$24,2,TRUE)))</f>
        <v>1</v>
      </c>
      <c r="U143" s="177">
        <f>IF(S143&gt;0.26,"-",IF(S143&lt;0.07,2,HLOOKUP(S143,Forinnstilling!$D$26:$R$27,2,TRUE)))</f>
        <v>5.5</v>
      </c>
      <c r="V143" s="186">
        <f>'Plan Hygiene - Effekt'!U12</f>
        <v>756.54000000000008</v>
      </c>
      <c r="W143" s="177">
        <f t="shared" ref="W143:W159" si="15">V143/(4185*($H$4-$H$5))*3600</f>
        <v>65.078709677419354</v>
      </c>
      <c r="X143" s="178">
        <f>W143/SQRT(Data!$G$1)/100</f>
        <v>0.20579694976548693</v>
      </c>
      <c r="Y143" s="177">
        <f>IF(X143&gt;0.75,8,IF(X143&lt;0.13,"-",HLOOKUP(X143,Forinnstilling!$D$23:$R$24,2,TRUE)))</f>
        <v>1.5</v>
      </c>
      <c r="Z143" s="177">
        <f>IF(X143&gt;0.26,"-",IF(X143&lt;0.07,2,HLOOKUP(X143,Forinnstilling!$D$26:$R$27,2,TRUE)))</f>
        <v>7</v>
      </c>
    </row>
    <row r="144" spans="1:26" x14ac:dyDescent="0.25">
      <c r="A144" s="175">
        <v>505</v>
      </c>
      <c r="B144" s="180">
        <f>'Plan Hygiene - Effekt'!S13</f>
        <v>377.23500000000001</v>
      </c>
      <c r="C144" s="181">
        <f t="shared" si="13"/>
        <v>32.450322580645164</v>
      </c>
      <c r="D144" s="182">
        <f>C144/SQRT(Data!$G$1)/100</f>
        <v>0.10261693016203172</v>
      </c>
      <c r="E144" s="181" t="str">
        <f>IF(D144&gt;0.75,8,IF(D144&lt;0.13,"-",HLOOKUP(D144,Forinnstilling!$D$23:$R$24,2,TRUE)))</f>
        <v>-</v>
      </c>
      <c r="F144" s="181">
        <f>IF(D144&gt;0.26,"-",IF(D144&lt;0.07,2,HLOOKUP(D144,Forinnstilling!$D$26:$R$27,2,TRUE)))</f>
        <v>4.5</v>
      </c>
      <c r="G144" s="183"/>
      <c r="H144" s="181"/>
      <c r="I144" s="182"/>
      <c r="J144" s="181"/>
      <c r="K144" s="181"/>
      <c r="L144" s="183"/>
      <c r="M144" s="181"/>
      <c r="N144" s="182"/>
      <c r="O144" s="181"/>
      <c r="P144" s="181"/>
      <c r="Q144" s="183">
        <f>'Plan Hygiene - Effekt'!T13</f>
        <v>670.64</v>
      </c>
      <c r="R144" s="181">
        <f t="shared" si="14"/>
        <v>57.689462365591396</v>
      </c>
      <c r="S144" s="182">
        <f>R144/SQRT(Data!$G$1)/100</f>
        <v>0.18243009806583413</v>
      </c>
      <c r="T144" s="181">
        <f>IF(S144&gt;0.75,8,IF(S144&lt;0.13,"-",HLOOKUP(S144,Forinnstilling!$D$23:$R$24,2,TRUE)))</f>
        <v>1.5</v>
      </c>
      <c r="U144" s="181">
        <f>IF(S144&gt;0.26,"-",IF(S144&lt;0.07,2,HLOOKUP(S144,Forinnstilling!$D$26:$R$27,2,TRUE)))</f>
        <v>7</v>
      </c>
      <c r="V144" s="187">
        <f>'Plan Hygiene - Effekt'!U13</f>
        <v>943.34</v>
      </c>
      <c r="W144" s="181">
        <f t="shared" si="15"/>
        <v>81.147526881720438</v>
      </c>
      <c r="X144" s="182">
        <f>W144/SQRT(Data!$G$1)/100</f>
        <v>0.25661101143597753</v>
      </c>
      <c r="Y144" s="181">
        <f>IF(X144&gt;0.75,8,IF(X144&lt;0.13,"-",HLOOKUP(X144,Forinnstilling!$D$23:$R$24,2,TRUE)))</f>
        <v>2</v>
      </c>
      <c r="Z144" s="181">
        <f>IF(X144&gt;0.26,"-",IF(X144&lt;0.07,2,HLOOKUP(X144,Forinnstilling!$D$26:$R$27,2,TRUE)))</f>
        <v>7.5</v>
      </c>
    </row>
    <row r="145" spans="1:26" x14ac:dyDescent="0.25">
      <c r="A145" s="175">
        <v>605</v>
      </c>
      <c r="B145" s="176">
        <f>'Plan Hygiene - Effekt'!S14</f>
        <v>451.935</v>
      </c>
      <c r="C145" s="177">
        <f t="shared" si="13"/>
        <v>38.876129032258063</v>
      </c>
      <c r="D145" s="178">
        <f>C145/SQRT(Data!$G$1)/100</f>
        <v>0.12293711435253302</v>
      </c>
      <c r="E145" s="177" t="str">
        <f>IF(D145&gt;0.75,8,IF(D145&lt;0.13,"-",HLOOKUP(D145,Forinnstilling!$D$23:$R$24,2,TRUE)))</f>
        <v>-</v>
      </c>
      <c r="F145" s="177">
        <f>IF(D145&gt;0.26,"-",IF(D145&lt;0.07,2,HLOOKUP(D145,Forinnstilling!$D$26:$R$27,2,TRUE)))</f>
        <v>5</v>
      </c>
      <c r="G145" s="179"/>
      <c r="H145" s="177"/>
      <c r="I145" s="178"/>
      <c r="J145" s="177"/>
      <c r="K145" s="177"/>
      <c r="L145" s="179"/>
      <c r="M145" s="177"/>
      <c r="N145" s="178"/>
      <c r="O145" s="177"/>
      <c r="P145" s="177"/>
      <c r="Q145" s="179">
        <f>'Plan Hygiene - Effekt'!T14</f>
        <v>803.44</v>
      </c>
      <c r="R145" s="177">
        <f t="shared" si="14"/>
        <v>69.113118279569903</v>
      </c>
      <c r="S145" s="178">
        <f>R145/SQRT(Data!$G$1)/100</f>
        <v>0.21855486996005877</v>
      </c>
      <c r="T145" s="177">
        <f>IF(S145&gt;0.75,8,IF(S145&lt;0.13,"-",HLOOKUP(S145,Forinnstilling!$D$23:$R$24,2,TRUE)))</f>
        <v>1.5</v>
      </c>
      <c r="U145" s="177">
        <f>IF(S145&gt;0.26,"-",IF(S145&lt;0.07,2,HLOOKUP(S145,Forinnstilling!$D$26:$R$27,2,TRUE)))</f>
        <v>7</v>
      </c>
      <c r="V145" s="186">
        <f>'Plan Hygiene - Effekt'!U14</f>
        <v>1130.1400000000001</v>
      </c>
      <c r="W145" s="177">
        <f t="shared" si="15"/>
        <v>97.216344086021522</v>
      </c>
      <c r="X145" s="178">
        <f>W145/SQRT(Data!$G$1)/100</f>
        <v>0.30742507310646816</v>
      </c>
      <c r="Y145" s="177">
        <f>IF(X145&gt;0.75,8,IF(X145&lt;0.13,"-",HLOOKUP(X145,Forinnstilling!$D$23:$R$24,2,TRUE)))</f>
        <v>2.5</v>
      </c>
      <c r="Z145" s="177" t="str">
        <f>IF(X145&gt;0.26,"-",IF(X145&lt;0.07,2,HLOOKUP(X145,Forinnstilling!$D$26:$R$27,2,TRUE)))</f>
        <v>-</v>
      </c>
    </row>
    <row r="146" spans="1:26" x14ac:dyDescent="0.25">
      <c r="A146" s="175">
        <v>705</v>
      </c>
      <c r="B146" s="180">
        <f>'Plan Hygiene - Effekt'!S15</f>
        <v>526.63499999999999</v>
      </c>
      <c r="C146" s="181">
        <f t="shared" si="13"/>
        <v>45.30193548387097</v>
      </c>
      <c r="D146" s="182">
        <f>C146/SQRT(Data!$G$1)/100</f>
        <v>0.14325729854303437</v>
      </c>
      <c r="E146" s="181">
        <f>IF(D146&gt;0.75,8,IF(D146&lt;0.13,"-",HLOOKUP(D146,Forinnstilling!$D$23:$R$24,2,TRUE)))</f>
        <v>1</v>
      </c>
      <c r="F146" s="181">
        <f>IF(D146&gt;0.26,"-",IF(D146&lt;0.07,2,HLOOKUP(D146,Forinnstilling!$D$26:$R$27,2,TRUE)))</f>
        <v>5.5</v>
      </c>
      <c r="G146" s="183"/>
      <c r="H146" s="181"/>
      <c r="I146" s="182"/>
      <c r="J146" s="181"/>
      <c r="K146" s="181"/>
      <c r="L146" s="183"/>
      <c r="M146" s="181"/>
      <c r="N146" s="182"/>
      <c r="O146" s="181"/>
      <c r="P146" s="181"/>
      <c r="Q146" s="183">
        <f>'Plan Hygiene - Effekt'!T15</f>
        <v>936.24</v>
      </c>
      <c r="R146" s="181">
        <f t="shared" si="14"/>
        <v>80.536774193548382</v>
      </c>
      <c r="S146" s="182">
        <f>R146/SQRT(Data!$G$1)/100</f>
        <v>0.25467964185428327</v>
      </c>
      <c r="T146" s="181">
        <f>IF(S146&gt;0.75,8,IF(S146&lt;0.13,"-",HLOOKUP(S146,Forinnstilling!$D$23:$R$24,2,TRUE)))</f>
        <v>2</v>
      </c>
      <c r="U146" s="181">
        <f>IF(S146&gt;0.26,"-",IF(S146&lt;0.07,2,HLOOKUP(S146,Forinnstilling!$D$26:$R$27,2,TRUE)))</f>
        <v>7.5</v>
      </c>
      <c r="V146" s="187">
        <f>'Plan Hygiene - Effekt'!U15</f>
        <v>1316.94</v>
      </c>
      <c r="W146" s="181">
        <f t="shared" si="15"/>
        <v>113.28516129032259</v>
      </c>
      <c r="X146" s="182">
        <f>W146/SQRT(Data!$G$1)/100</f>
        <v>0.35823913477695873</v>
      </c>
      <c r="Y146" s="181">
        <f>IF(X146&gt;0.75,8,IF(X146&lt;0.13,"-",HLOOKUP(X146,Forinnstilling!$D$23:$R$24,2,TRUE)))</f>
        <v>3.5</v>
      </c>
      <c r="Z146" s="181" t="str">
        <f>IF(X146&gt;0.26,"-",IF(X146&lt;0.07,2,HLOOKUP(X146,Forinnstilling!$D$26:$R$27,2,TRUE)))</f>
        <v>-</v>
      </c>
    </row>
    <row r="147" spans="1:26" x14ac:dyDescent="0.25">
      <c r="A147" s="175">
        <v>805</v>
      </c>
      <c r="B147" s="176">
        <f>'Plan Hygiene - Effekt'!S16</f>
        <v>601.33500000000004</v>
      </c>
      <c r="C147" s="177">
        <f t="shared" si="13"/>
        <v>51.727741935483877</v>
      </c>
      <c r="D147" s="178">
        <f>C147/SQRT(Data!$G$1)/100</f>
        <v>0.16357748273353567</v>
      </c>
      <c r="E147" s="177">
        <f>IF(D147&gt;0.75,8,IF(D147&lt;0.13,"-",HLOOKUP(D147,Forinnstilling!$D$23:$R$24,2,TRUE)))</f>
        <v>1</v>
      </c>
      <c r="F147" s="177">
        <f>IF(D147&gt;0.26,"-",IF(D147&lt;0.07,2,HLOOKUP(D147,Forinnstilling!$D$26:$R$27,2,TRUE)))</f>
        <v>6</v>
      </c>
      <c r="G147" s="179"/>
      <c r="H147" s="177"/>
      <c r="I147" s="178"/>
      <c r="J147" s="177"/>
      <c r="K147" s="177"/>
      <c r="L147" s="179"/>
      <c r="M147" s="177"/>
      <c r="N147" s="178"/>
      <c r="O147" s="177"/>
      <c r="P147" s="177"/>
      <c r="Q147" s="179">
        <f>'Plan Hygiene - Effekt'!T16</f>
        <v>1069.04</v>
      </c>
      <c r="R147" s="177">
        <f t="shared" si="14"/>
        <v>91.960430107526875</v>
      </c>
      <c r="S147" s="178">
        <f>R147/SQRT(Data!$G$1)/100</f>
        <v>0.29080441374850785</v>
      </c>
      <c r="T147" s="177">
        <f>IF(S147&gt;0.75,8,IF(S147&lt;0.13,"-",HLOOKUP(S147,Forinnstilling!$D$23:$R$24,2,TRUE)))</f>
        <v>2.5</v>
      </c>
      <c r="U147" s="177" t="str">
        <f>IF(S147&gt;0.26,"-",IF(S147&lt;0.07,2,HLOOKUP(S147,Forinnstilling!$D$26:$R$27,2,TRUE)))</f>
        <v>-</v>
      </c>
      <c r="V147" s="186">
        <f>'Plan Hygiene - Effekt'!U16</f>
        <v>1503.74</v>
      </c>
      <c r="W147" s="177">
        <f t="shared" si="15"/>
        <v>129.35397849462365</v>
      </c>
      <c r="X147" s="178">
        <f>W147/SQRT(Data!$G$1)/100</f>
        <v>0.40905319644744931</v>
      </c>
      <c r="Y147" s="177">
        <f>IF(X147&gt;0.75,8,IF(X147&lt;0.13,"-",HLOOKUP(X147,Forinnstilling!$D$23:$R$24,2,TRUE)))</f>
        <v>4</v>
      </c>
      <c r="Z147" s="177" t="str">
        <f>IF(X147&gt;0.26,"-",IF(X147&lt;0.07,2,HLOOKUP(X147,Forinnstilling!$D$26:$R$27,2,TRUE)))</f>
        <v>-</v>
      </c>
    </row>
    <row r="148" spans="1:26" x14ac:dyDescent="0.25">
      <c r="A148" s="175">
        <v>905</v>
      </c>
      <c r="B148" s="180">
        <f>'Plan Hygiene - Effekt'!S17</f>
        <v>676.03499999999997</v>
      </c>
      <c r="C148" s="181">
        <f t="shared" si="13"/>
        <v>58.15354838709677</v>
      </c>
      <c r="D148" s="182">
        <f>C148/SQRT(Data!$G$1)/100</f>
        <v>0.183897666924037</v>
      </c>
      <c r="E148" s="181">
        <f>IF(D148&gt;0.75,8,IF(D148&lt;0.13,"-",HLOOKUP(D148,Forinnstilling!$D$23:$R$24,2,TRUE)))</f>
        <v>1.5</v>
      </c>
      <c r="F148" s="181">
        <f>IF(D148&gt;0.26,"-",IF(D148&lt;0.07,2,HLOOKUP(D148,Forinnstilling!$D$26:$R$27,2,TRUE)))</f>
        <v>7</v>
      </c>
      <c r="G148" s="183"/>
      <c r="H148" s="181"/>
      <c r="I148" s="182"/>
      <c r="J148" s="181"/>
      <c r="K148" s="181"/>
      <c r="L148" s="183"/>
      <c r="M148" s="181"/>
      <c r="N148" s="182"/>
      <c r="O148" s="181"/>
      <c r="P148" s="181"/>
      <c r="Q148" s="183">
        <f>'Plan Hygiene - Effekt'!T17</f>
        <v>1201.8400000000001</v>
      </c>
      <c r="R148" s="181">
        <f t="shared" si="14"/>
        <v>103.38408602150538</v>
      </c>
      <c r="S148" s="182">
        <f>R148/SQRT(Data!$G$1)/100</f>
        <v>0.32692918564273249</v>
      </c>
      <c r="T148" s="181">
        <f>IF(S148&gt;0.75,8,IF(S148&lt;0.13,"-",HLOOKUP(S148,Forinnstilling!$D$23:$R$24,2,TRUE)))</f>
        <v>3</v>
      </c>
      <c r="U148" s="181" t="str">
        <f>IF(S148&gt;0.26,"-",IF(S148&lt;0.07,2,HLOOKUP(S148,Forinnstilling!$D$26:$R$27,2,TRUE)))</f>
        <v>-</v>
      </c>
      <c r="V148" s="187">
        <f>'Plan Hygiene - Effekt'!U17</f>
        <v>1690.5400000000002</v>
      </c>
      <c r="W148" s="181">
        <f t="shared" si="15"/>
        <v>145.42279569892474</v>
      </c>
      <c r="X148" s="182">
        <f>W148/SQRT(Data!$G$1)/100</f>
        <v>0.45986725811793994</v>
      </c>
      <c r="Y148" s="181">
        <f>IF(X148&gt;0.75,8,IF(X148&lt;0.13,"-",HLOOKUP(X148,Forinnstilling!$D$23:$R$24,2,TRUE)))</f>
        <v>4.5</v>
      </c>
      <c r="Z148" s="181" t="str">
        <f>IF(X148&gt;0.26,"-",IF(X148&lt;0.07,2,HLOOKUP(X148,Forinnstilling!$D$26:$R$27,2,TRUE)))</f>
        <v>-</v>
      </c>
    </row>
    <row r="149" spans="1:26" x14ac:dyDescent="0.25">
      <c r="A149" s="175">
        <v>1005</v>
      </c>
      <c r="B149" s="176">
        <f>'Plan Hygiene - Effekt'!S18</f>
        <v>747</v>
      </c>
      <c r="C149" s="177">
        <f t="shared" si="13"/>
        <v>64.258064516129025</v>
      </c>
      <c r="D149" s="178">
        <f>C149/SQRT(Data!$G$1)/100</f>
        <v>0.20320184190501323</v>
      </c>
      <c r="E149" s="177">
        <f>IF(D149&gt;0.75,8,IF(D149&lt;0.13,"-",HLOOKUP(D149,Forinnstilling!$D$23:$R$24,2,TRUE)))</f>
        <v>1.5</v>
      </c>
      <c r="F149" s="177">
        <f>IF(D149&gt;0.26,"-",IF(D149&lt;0.07,2,HLOOKUP(D149,Forinnstilling!$D$26:$R$27,2,TRUE)))</f>
        <v>7</v>
      </c>
      <c r="G149" s="179"/>
      <c r="H149" s="177"/>
      <c r="I149" s="178"/>
      <c r="J149" s="177"/>
      <c r="K149" s="177"/>
      <c r="L149" s="179"/>
      <c r="M149" s="177"/>
      <c r="N149" s="178"/>
      <c r="O149" s="177"/>
      <c r="P149" s="177"/>
      <c r="Q149" s="179">
        <f>'Plan Hygiene - Effekt'!T18</f>
        <v>1328</v>
      </c>
      <c r="R149" s="177">
        <f t="shared" si="14"/>
        <v>114.23655913978496</v>
      </c>
      <c r="S149" s="178">
        <f>R149/SQRT(Data!$G$1)/100</f>
        <v>0.36124771894224589</v>
      </c>
      <c r="T149" s="177">
        <f>IF(S149&gt;0.75,8,IF(S149&lt;0.13,"-",HLOOKUP(S149,Forinnstilling!$D$23:$R$24,2,TRUE)))</f>
        <v>3.5</v>
      </c>
      <c r="U149" s="177" t="str">
        <f>IF(S149&gt;0.26,"-",IF(S149&lt;0.07,2,HLOOKUP(S149,Forinnstilling!$D$26:$R$27,2,TRUE)))</f>
        <v>-</v>
      </c>
      <c r="V149" s="186">
        <f>'Plan Hygiene - Effekt'!U18</f>
        <v>1868</v>
      </c>
      <c r="W149" s="177">
        <f t="shared" si="15"/>
        <v>160.68817204301075</v>
      </c>
      <c r="X149" s="178">
        <f>W149/SQRT(Data!$G$1)/100</f>
        <v>0.50814061670490607</v>
      </c>
      <c r="Y149" s="177">
        <f>IF(X149&gt;0.75,8,IF(X149&lt;0.13,"-",HLOOKUP(X149,Forinnstilling!$D$23:$R$24,2,TRUE)))</f>
        <v>5</v>
      </c>
      <c r="Z149" s="177" t="str">
        <f>IF(X149&gt;0.26,"-",IF(X149&lt;0.07,2,HLOOKUP(X149,Forinnstilling!$D$26:$R$27,2,TRUE)))</f>
        <v>-</v>
      </c>
    </row>
    <row r="150" spans="1:26" x14ac:dyDescent="0.25">
      <c r="A150" s="175">
        <v>1105</v>
      </c>
      <c r="B150" s="180">
        <f>'Plan Hygiene - Effekt'!S19</f>
        <v>825.43499999999995</v>
      </c>
      <c r="C150" s="181">
        <f t="shared" si="13"/>
        <v>71.005161290322576</v>
      </c>
      <c r="D150" s="182">
        <f>C150/SQRT(Data!$G$1)/100</f>
        <v>0.22453803530503966</v>
      </c>
      <c r="E150" s="181">
        <f>IF(D150&gt;0.75,8,IF(D150&lt;0.13,"-",HLOOKUP(D150,Forinnstilling!$D$23:$R$24,2,TRUE)))</f>
        <v>2</v>
      </c>
      <c r="F150" s="181">
        <f>IF(D150&gt;0.26,"-",IF(D150&lt;0.07,2,HLOOKUP(D150,Forinnstilling!$D$26:$R$27,2,TRUE)))</f>
        <v>7.5</v>
      </c>
      <c r="G150" s="183"/>
      <c r="H150" s="181"/>
      <c r="I150" s="182"/>
      <c r="J150" s="181"/>
      <c r="K150" s="181"/>
      <c r="L150" s="183"/>
      <c r="M150" s="181"/>
      <c r="N150" s="182"/>
      <c r="O150" s="181"/>
      <c r="P150" s="181"/>
      <c r="Q150" s="183">
        <f>'Plan Hygiene - Effekt'!T19</f>
        <v>1467.44</v>
      </c>
      <c r="R150" s="181">
        <f t="shared" si="14"/>
        <v>126.23139784946238</v>
      </c>
      <c r="S150" s="182">
        <f>R150/SQRT(Data!$G$1)/100</f>
        <v>0.39917872943118171</v>
      </c>
      <c r="T150" s="181">
        <f>IF(S150&gt;0.75,8,IF(S150&lt;0.13,"-",HLOOKUP(S150,Forinnstilling!$D$23:$R$24,2,TRUE)))</f>
        <v>4</v>
      </c>
      <c r="U150" s="181" t="str">
        <f>IF(S150&gt;0.26,"-",IF(S150&lt;0.07,2,HLOOKUP(S150,Forinnstilling!$D$26:$R$27,2,TRUE)))</f>
        <v>-</v>
      </c>
      <c r="V150" s="187">
        <f>'Plan Hygiene - Effekt'!U19</f>
        <v>2064.1400000000003</v>
      </c>
      <c r="W150" s="181">
        <f t="shared" si="15"/>
        <v>177.56043010752691</v>
      </c>
      <c r="X150" s="182">
        <f>W150/SQRT(Data!$G$1)/100</f>
        <v>0.56149538145892119</v>
      </c>
      <c r="Y150" s="181">
        <f>IF(X150&gt;0.75,8,IF(X150&lt;0.13,"-",HLOOKUP(X150,Forinnstilling!$D$23:$R$24,2,TRUE)))</f>
        <v>5.5</v>
      </c>
      <c r="Z150" s="181" t="str">
        <f>IF(X150&gt;0.26,"-",IF(X150&lt;0.07,2,HLOOKUP(X150,Forinnstilling!$D$26:$R$27,2,TRUE)))</f>
        <v>-</v>
      </c>
    </row>
    <row r="151" spans="1:26" x14ac:dyDescent="0.25">
      <c r="A151" s="175">
        <v>1205</v>
      </c>
      <c r="B151" s="176">
        <f>'Plan Hygiene - Effekt'!S20</f>
        <v>900.13499999999999</v>
      </c>
      <c r="C151" s="177">
        <f t="shared" si="13"/>
        <v>77.430967741935476</v>
      </c>
      <c r="D151" s="178">
        <f>C151/SQRT(Data!$G$1)/100</f>
        <v>0.24485821949554099</v>
      </c>
      <c r="E151" s="177">
        <f>IF(D151&gt;0.75,8,IF(D151&lt;0.13,"-",HLOOKUP(D151,Forinnstilling!$D$23:$R$24,2,TRUE)))</f>
        <v>2</v>
      </c>
      <c r="F151" s="177">
        <f>IF(D151&gt;0.26,"-",IF(D151&lt;0.07,2,HLOOKUP(D151,Forinnstilling!$D$26:$R$27,2,TRUE)))</f>
        <v>7.5</v>
      </c>
      <c r="G151" s="179"/>
      <c r="H151" s="177"/>
      <c r="I151" s="178"/>
      <c r="J151" s="177"/>
      <c r="K151" s="177"/>
      <c r="L151" s="179"/>
      <c r="M151" s="177"/>
      <c r="N151" s="178"/>
      <c r="O151" s="177"/>
      <c r="P151" s="177"/>
      <c r="Q151" s="179">
        <f>'Plan Hygiene - Effekt'!T20</f>
        <v>1600.24</v>
      </c>
      <c r="R151" s="177">
        <f t="shared" si="14"/>
        <v>137.65505376344086</v>
      </c>
      <c r="S151" s="178">
        <f>R151/SQRT(Data!$G$1)/100</f>
        <v>0.43530350132540618</v>
      </c>
      <c r="T151" s="177">
        <f>IF(S151&gt;0.75,8,IF(S151&lt;0.13,"-",HLOOKUP(S151,Forinnstilling!$D$23:$R$24,2,TRUE)))</f>
        <v>4.5</v>
      </c>
      <c r="U151" s="177" t="str">
        <f>IF(S151&gt;0.26,"-",IF(S151&lt;0.07,2,HLOOKUP(S151,Forinnstilling!$D$26:$R$27,2,TRUE)))</f>
        <v>-</v>
      </c>
      <c r="V151" s="186">
        <f>'Plan Hygiene - Effekt'!U20</f>
        <v>2250.94</v>
      </c>
      <c r="W151" s="177">
        <f t="shared" si="15"/>
        <v>193.62924731182795</v>
      </c>
      <c r="X151" s="178">
        <f>W151/SQRT(Data!$G$1)/100</f>
        <v>0.61230944312941171</v>
      </c>
      <c r="Y151" s="177">
        <f>IF(X151&gt;0.75,8,IF(X151&lt;0.13,"-",HLOOKUP(X151,Forinnstilling!$D$23:$R$24,2,TRUE)))</f>
        <v>6</v>
      </c>
      <c r="Z151" s="177" t="str">
        <f>IF(X151&gt;0.26,"-",IF(X151&lt;0.07,2,HLOOKUP(X151,Forinnstilling!$D$26:$R$27,2,TRUE)))</f>
        <v>-</v>
      </c>
    </row>
    <row r="152" spans="1:26" x14ac:dyDescent="0.25">
      <c r="A152" s="175">
        <v>1305</v>
      </c>
      <c r="B152" s="180">
        <f>'Plan Hygiene - Effekt'!S21</f>
        <v>974.83500000000004</v>
      </c>
      <c r="C152" s="181">
        <f t="shared" si="13"/>
        <v>83.856774193548389</v>
      </c>
      <c r="D152" s="182">
        <f>C152/SQRT(Data!$G$1)/100</f>
        <v>0.26517840368604234</v>
      </c>
      <c r="E152" s="181">
        <f>IF(D152&gt;0.75,8,IF(D152&lt;0.13,"-",HLOOKUP(D152,Forinnstilling!$D$23:$R$24,2,TRUE)))</f>
        <v>2</v>
      </c>
      <c r="F152" s="181" t="str">
        <f>IF(D152&gt;0.26,"-",IF(D152&lt;0.07,2,HLOOKUP(D152,Forinnstilling!$D$26:$R$27,2,TRUE)))</f>
        <v>-</v>
      </c>
      <c r="G152" s="183"/>
      <c r="H152" s="181"/>
      <c r="I152" s="182"/>
      <c r="J152" s="181"/>
      <c r="K152" s="181"/>
      <c r="L152" s="183"/>
      <c r="M152" s="181"/>
      <c r="N152" s="182"/>
      <c r="O152" s="181"/>
      <c r="P152" s="181"/>
      <c r="Q152" s="183">
        <f>'Plan Hygiene - Effekt'!T21</f>
        <v>1733.0400000000002</v>
      </c>
      <c r="R152" s="181">
        <f t="shared" si="14"/>
        <v>149.07870967741937</v>
      </c>
      <c r="S152" s="182">
        <f>R152/SQRT(Data!$G$1)/100</f>
        <v>0.47142827321963082</v>
      </c>
      <c r="T152" s="181">
        <f>IF(S152&gt;0.75,8,IF(S152&lt;0.13,"-",HLOOKUP(S152,Forinnstilling!$D$23:$R$24,2,TRUE)))</f>
        <v>5</v>
      </c>
      <c r="U152" s="181" t="str">
        <f>IF(S152&gt;0.26,"-",IF(S152&lt;0.07,2,HLOOKUP(S152,Forinnstilling!$D$26:$R$27,2,TRUE)))</f>
        <v>-</v>
      </c>
      <c r="V152" s="187">
        <f>'Plan Hygiene - Effekt'!U21</f>
        <v>2437.7400000000002</v>
      </c>
      <c r="W152" s="181">
        <f t="shared" si="15"/>
        <v>209.69806451612905</v>
      </c>
      <c r="X152" s="182">
        <f>W152/SQRT(Data!$G$1)/100</f>
        <v>0.66312350479990245</v>
      </c>
      <c r="Y152" s="181">
        <f>IF(X152&gt;0.75,8,IF(X152&lt;0.13,"-",HLOOKUP(X152,Forinnstilling!$D$23:$R$24,2,TRUE)))</f>
        <v>7</v>
      </c>
      <c r="Z152" s="181" t="str">
        <f>IF(X152&gt;0.26,"-",IF(X152&lt;0.07,2,HLOOKUP(X152,Forinnstilling!$D$26:$R$27,2,TRUE)))</f>
        <v>-</v>
      </c>
    </row>
    <row r="153" spans="1:26" x14ac:dyDescent="0.25">
      <c r="A153" s="175">
        <v>1405</v>
      </c>
      <c r="B153" s="176">
        <f>'Plan Hygiene - Effekt'!S22</f>
        <v>1049.5350000000001</v>
      </c>
      <c r="C153" s="177">
        <f t="shared" si="13"/>
        <v>90.282580645161289</v>
      </c>
      <c r="D153" s="178">
        <f>C153/SQRT(Data!$G$1)/100</f>
        <v>0.28549858787654364</v>
      </c>
      <c r="E153" s="177">
        <f>IF(D153&gt;0.75,8,IF(D153&lt;0.13,"-",HLOOKUP(D153,Forinnstilling!$D$23:$R$24,2,TRUE)))</f>
        <v>2.5</v>
      </c>
      <c r="F153" s="177" t="str">
        <f>IF(D153&gt;0.26,"-",IF(D153&lt;0.07,2,HLOOKUP(D153,Forinnstilling!$D$26:$R$27,2,TRUE)))</f>
        <v>-</v>
      </c>
      <c r="G153" s="179"/>
      <c r="H153" s="177"/>
      <c r="I153" s="178"/>
      <c r="J153" s="177"/>
      <c r="K153" s="177"/>
      <c r="L153" s="179"/>
      <c r="M153" s="177"/>
      <c r="N153" s="178"/>
      <c r="O153" s="177"/>
      <c r="P153" s="177"/>
      <c r="Q153" s="179">
        <f>'Plan Hygiene - Effekt'!T22</f>
        <v>1865.8400000000001</v>
      </c>
      <c r="R153" s="177">
        <f t="shared" si="14"/>
        <v>160.50236559139785</v>
      </c>
      <c r="S153" s="178">
        <f>R153/SQRT(Data!$G$1)/100</f>
        <v>0.50755304511385535</v>
      </c>
      <c r="T153" s="177">
        <f>IF(S153&gt;0.75,8,IF(S153&lt;0.13,"-",HLOOKUP(S153,Forinnstilling!$D$23:$R$24,2,TRUE)))</f>
        <v>5</v>
      </c>
      <c r="U153" s="177" t="str">
        <f>IF(S153&gt;0.26,"-",IF(S153&lt;0.07,2,HLOOKUP(S153,Forinnstilling!$D$26:$R$27,2,TRUE)))</f>
        <v>-</v>
      </c>
      <c r="V153" s="186">
        <f>'Plan Hygiene - Effekt'!U22</f>
        <v>2624.54</v>
      </c>
      <c r="W153" s="177">
        <f t="shared" si="15"/>
        <v>225.76688172043009</v>
      </c>
      <c r="X153" s="178">
        <f>W153/SQRT(Data!$G$1)/100</f>
        <v>0.71393756647039286</v>
      </c>
      <c r="Y153" s="177">
        <f>IF(X153&gt;0.75,8,IF(X153&lt;0.13,"-",HLOOKUP(X153,Forinnstilling!$D$23:$R$24,2,TRUE)))</f>
        <v>7.5</v>
      </c>
      <c r="Z153" s="177" t="str">
        <f>IF(X153&gt;0.26,"-",IF(X153&lt;0.07,2,HLOOKUP(X153,Forinnstilling!$D$26:$R$27,2,TRUE)))</f>
        <v>-</v>
      </c>
    </row>
    <row r="154" spans="1:26" x14ac:dyDescent="0.25">
      <c r="A154" s="175">
        <v>1605</v>
      </c>
      <c r="B154" s="180">
        <f>'Plan Hygiene - Effekt'!S23</f>
        <v>1198.9349999999999</v>
      </c>
      <c r="C154" s="181">
        <f t="shared" si="13"/>
        <v>103.1341935483871</v>
      </c>
      <c r="D154" s="182">
        <f>C154/SQRT(Data!$G$1)/100</f>
        <v>0.3261389562575463</v>
      </c>
      <c r="E154" s="181">
        <f>IF(D154&gt;0.75,8,IF(D154&lt;0.13,"-",HLOOKUP(D154,Forinnstilling!$D$23:$R$24,2,TRUE)))</f>
        <v>3</v>
      </c>
      <c r="F154" s="181" t="str">
        <f>IF(D154&gt;0.26,"-",IF(D154&lt;0.07,2,HLOOKUP(D154,Forinnstilling!$D$26:$R$27,2,TRUE)))</f>
        <v>-</v>
      </c>
      <c r="G154" s="183"/>
      <c r="H154" s="181"/>
      <c r="I154" s="182"/>
      <c r="J154" s="181"/>
      <c r="K154" s="181"/>
      <c r="L154" s="183"/>
      <c r="M154" s="181"/>
      <c r="N154" s="182"/>
      <c r="O154" s="181"/>
      <c r="P154" s="181"/>
      <c r="Q154" s="183">
        <f>'Plan Hygiene - Effekt'!T23</f>
        <v>2131.44</v>
      </c>
      <c r="R154" s="181">
        <f t="shared" si="14"/>
        <v>183.34967741935486</v>
      </c>
      <c r="S154" s="182">
        <f>R154/SQRT(Data!$G$1)/100</f>
        <v>0.57980258890230463</v>
      </c>
      <c r="T154" s="181">
        <f>IF(S154&gt;0.75,8,IF(S154&lt;0.13,"-",HLOOKUP(S154,Forinnstilling!$D$23:$R$24,2,TRUE)))</f>
        <v>6</v>
      </c>
      <c r="U154" s="181" t="str">
        <f>IF(S154&gt;0.26,"-",IF(S154&lt;0.07,2,HLOOKUP(S154,Forinnstilling!$D$26:$R$27,2,TRUE)))</f>
        <v>-</v>
      </c>
      <c r="V154" s="187">
        <f>'Plan Hygiene - Effekt'!U23</f>
        <v>2998.1400000000003</v>
      </c>
      <c r="W154" s="181">
        <f t="shared" si="15"/>
        <v>257.90451612903229</v>
      </c>
      <c r="X154" s="182">
        <f>W154/SQRT(Data!$G$1)/100</f>
        <v>0.81556568981137412</v>
      </c>
      <c r="Y154" s="181">
        <f>IF(X154&gt;0.75,8,IF(X154&lt;0.13,"-",HLOOKUP(X154,Forinnstilling!$D$23:$R$24,2,TRUE)))</f>
        <v>8</v>
      </c>
      <c r="Z154" s="181" t="str">
        <f>IF(X154&gt;0.26,"-",IF(X154&lt;0.07,2,HLOOKUP(X154,Forinnstilling!$D$26:$R$27,2,TRUE)))</f>
        <v>-</v>
      </c>
    </row>
    <row r="155" spans="1:26" x14ac:dyDescent="0.25">
      <c r="A155" s="175">
        <v>1805</v>
      </c>
      <c r="B155" s="176">
        <f>'Plan Hygiene - Effekt'!S24</f>
        <v>1348.335</v>
      </c>
      <c r="C155" s="177">
        <f t="shared" si="13"/>
        <v>115.98580645161292</v>
      </c>
      <c r="D155" s="178">
        <f>C155/SQRT(Data!$G$1)/100</f>
        <v>0.36677932463854901</v>
      </c>
      <c r="E155" s="177">
        <f>IF(D155&gt;0.75,8,IF(D155&lt;0.13,"-",HLOOKUP(D155,Forinnstilling!$D$23:$R$24,2,TRUE)))</f>
        <v>3.5</v>
      </c>
      <c r="F155" s="177" t="str">
        <f>IF(D155&gt;0.26,"-",IF(D155&lt;0.07,2,HLOOKUP(D155,Forinnstilling!$D$26:$R$27,2,TRUE)))</f>
        <v>-</v>
      </c>
      <c r="G155" s="179"/>
      <c r="H155" s="177"/>
      <c r="I155" s="178"/>
      <c r="J155" s="177"/>
      <c r="K155" s="177"/>
      <c r="L155" s="179"/>
      <c r="M155" s="177"/>
      <c r="N155" s="178"/>
      <c r="O155" s="177"/>
      <c r="P155" s="177"/>
      <c r="Q155" s="179">
        <f>'Plan Hygiene - Effekt'!T24</f>
        <v>2397.04</v>
      </c>
      <c r="R155" s="177">
        <f t="shared" si="14"/>
        <v>206.19698924731182</v>
      </c>
      <c r="S155" s="178">
        <f>R155/SQRT(Data!$G$1)/100</f>
        <v>0.65205213269075368</v>
      </c>
      <c r="T155" s="177">
        <f>IF(S155&gt;0.75,8,IF(S155&lt;0.13,"-",HLOOKUP(S155,Forinnstilling!$D$23:$R$24,2,TRUE)))</f>
        <v>6.5</v>
      </c>
      <c r="U155" s="177" t="str">
        <f>IF(S155&gt;0.26,"-",IF(S155&lt;0.07,2,HLOOKUP(S155,Forinnstilling!$D$26:$R$27,2,TRUE)))</f>
        <v>-</v>
      </c>
      <c r="V155" s="186">
        <f>'Plan Hygiene - Effekt'!U24</f>
        <v>3371.7400000000002</v>
      </c>
      <c r="W155" s="177">
        <f t="shared" si="15"/>
        <v>290.04215053763443</v>
      </c>
      <c r="X155" s="178">
        <f>W155/SQRT(Data!$G$1)/100</f>
        <v>0.91719381315235537</v>
      </c>
      <c r="Y155" s="177">
        <f>IF(X155&gt;0.75,8,IF(X155&lt;0.13,"-",HLOOKUP(X155,Forinnstilling!$D$23:$R$24,2,TRUE)))</f>
        <v>8</v>
      </c>
      <c r="Z155" s="177" t="str">
        <f>IF(X155&gt;0.26,"-",IF(X155&lt;0.07,2,HLOOKUP(X155,Forinnstilling!$D$26:$R$27,2,TRUE)))</f>
        <v>-</v>
      </c>
    </row>
    <row r="156" spans="1:26" x14ac:dyDescent="0.25">
      <c r="A156" s="175">
        <v>2005</v>
      </c>
      <c r="B156" s="180">
        <f>'Plan Hygiene - Effekt'!S25</f>
        <v>1497.7349999999999</v>
      </c>
      <c r="C156" s="181">
        <f t="shared" si="13"/>
        <v>128.83741935483869</v>
      </c>
      <c r="D156" s="182">
        <f>C156/SQRT(Data!$G$1)/100</f>
        <v>0.4074196930195515</v>
      </c>
      <c r="E156" s="181">
        <f>IF(D156&gt;0.75,8,IF(D156&lt;0.13,"-",HLOOKUP(D156,Forinnstilling!$D$23:$R$24,2,TRUE)))</f>
        <v>4</v>
      </c>
      <c r="F156" s="181" t="str">
        <f>IF(D156&gt;0.26,"-",IF(D156&lt;0.07,2,HLOOKUP(D156,Forinnstilling!$D$26:$R$27,2,TRUE)))</f>
        <v>-</v>
      </c>
      <c r="G156" s="183"/>
      <c r="H156" s="181"/>
      <c r="I156" s="182"/>
      <c r="J156" s="181"/>
      <c r="K156" s="181"/>
      <c r="L156" s="183"/>
      <c r="M156" s="181"/>
      <c r="N156" s="182"/>
      <c r="O156" s="181"/>
      <c r="P156" s="181"/>
      <c r="Q156" s="183">
        <f>'Plan Hygiene - Effekt'!T25</f>
        <v>2662.6400000000003</v>
      </c>
      <c r="R156" s="181">
        <f t="shared" si="14"/>
        <v>229.04430107526883</v>
      </c>
      <c r="S156" s="182">
        <f>R156/SQRT(Data!$G$1)/100</f>
        <v>0.72430167647920285</v>
      </c>
      <c r="T156" s="181">
        <f>IF(S156&gt;0.75,8,IF(S156&lt;0.13,"-",HLOOKUP(S156,Forinnstilling!$D$23:$R$24,2,TRUE)))</f>
        <v>7.5</v>
      </c>
      <c r="U156" s="181" t="str">
        <f>IF(S156&gt;0.26,"-",IF(S156&lt;0.07,2,HLOOKUP(S156,Forinnstilling!$D$26:$R$27,2,TRUE)))</f>
        <v>-</v>
      </c>
      <c r="V156" s="187">
        <f>'Plan Hygiene - Effekt'!U25</f>
        <v>3745.34</v>
      </c>
      <c r="W156" s="181">
        <f t="shared" si="15"/>
        <v>322.17978494623657</v>
      </c>
      <c r="X156" s="182">
        <f>W156/SQRT(Data!$G$1)/100</f>
        <v>1.0188219364933366</v>
      </c>
      <c r="Y156" s="181">
        <f>IF(X156&gt;0.75,8,IF(X156&lt;0.13,"-",HLOOKUP(X156,Forinnstilling!$D$23:$R$24,2,TRUE)))</f>
        <v>8</v>
      </c>
      <c r="Z156" s="181" t="str">
        <f>IF(X156&gt;0.26,"-",IF(X156&lt;0.07,2,HLOOKUP(X156,Forinnstilling!$D$26:$R$27,2,TRUE)))</f>
        <v>-</v>
      </c>
    </row>
    <row r="157" spans="1:26" x14ac:dyDescent="0.25">
      <c r="A157" s="175">
        <v>2305</v>
      </c>
      <c r="B157" s="176">
        <f>'Plan Hygiene - Effekt'!S26</f>
        <v>1721.835</v>
      </c>
      <c r="C157" s="177">
        <f t="shared" si="13"/>
        <v>148.11483870967743</v>
      </c>
      <c r="D157" s="178">
        <f>C157/SQRT(Data!$G$1)/100</f>
        <v>0.46838024559105562</v>
      </c>
      <c r="E157" s="177">
        <f>IF(D157&gt;0.75,8,IF(D157&lt;0.13,"-",HLOOKUP(D157,Forinnstilling!$D$23:$R$24,2,TRUE)))</f>
        <v>4.5</v>
      </c>
      <c r="F157" s="177" t="str">
        <f>IF(D157&gt;0.26,"-",IF(D157&lt;0.07,2,HLOOKUP(D157,Forinnstilling!$D$26:$R$27,2,TRUE)))</f>
        <v>-</v>
      </c>
      <c r="G157" s="179"/>
      <c r="H157" s="177"/>
      <c r="I157" s="178"/>
      <c r="J157" s="177"/>
      <c r="K157" s="177"/>
      <c r="L157" s="179"/>
      <c r="M157" s="177"/>
      <c r="N157" s="178"/>
      <c r="O157" s="177"/>
      <c r="P157" s="177"/>
      <c r="Q157" s="179">
        <f>'Plan Hygiene - Effekt'!T26</f>
        <v>3061.04</v>
      </c>
      <c r="R157" s="177">
        <f t="shared" si="14"/>
        <v>263.3152688172043</v>
      </c>
      <c r="S157" s="178">
        <f>R157/SQRT(Data!$G$1)/100</f>
        <v>0.8326759921618766</v>
      </c>
      <c r="T157" s="177">
        <f>IF(S157&gt;0.75,8,IF(S157&lt;0.13,"-",HLOOKUP(S157,Forinnstilling!$D$23:$R$24,2,TRUE)))</f>
        <v>8</v>
      </c>
      <c r="U157" s="177" t="str">
        <f>IF(S157&gt;0.26,"-",IF(S157&lt;0.07,2,HLOOKUP(S157,Forinnstilling!$D$26:$R$27,2,TRUE)))</f>
        <v>-</v>
      </c>
      <c r="V157" s="186">
        <f>'Plan Hygiene - Effekt'!U26</f>
        <v>4305.7400000000007</v>
      </c>
      <c r="W157" s="177">
        <f t="shared" si="15"/>
        <v>370.38623655913983</v>
      </c>
      <c r="X157" s="178">
        <f>W157/SQRT(Data!$G$1)/100</f>
        <v>1.1712641215048085</v>
      </c>
      <c r="Y157" s="177">
        <f>IF(X157&gt;0.75,8,IF(X157&lt;0.13,"-",HLOOKUP(X157,Forinnstilling!$D$23:$R$24,2,TRUE)))</f>
        <v>8</v>
      </c>
      <c r="Z157" s="177" t="str">
        <f>IF(X157&gt;0.26,"-",IF(X157&lt;0.07,2,HLOOKUP(X157,Forinnstilling!$D$26:$R$27,2,TRUE)))</f>
        <v>-</v>
      </c>
    </row>
    <row r="158" spans="1:26" x14ac:dyDescent="0.25">
      <c r="A158" s="175">
        <v>2605</v>
      </c>
      <c r="B158" s="180">
        <f>'Plan Hygiene - Effekt'!S27</f>
        <v>1945.9349999999999</v>
      </c>
      <c r="C158" s="181">
        <f t="shared" si="13"/>
        <v>167.39225806451614</v>
      </c>
      <c r="D158" s="182">
        <f>C158/SQRT(Data!$G$1)/100</f>
        <v>0.52934079816255963</v>
      </c>
      <c r="E158" s="181">
        <f>IF(D158&gt;0.75,8,IF(D158&lt;0.13,"-",HLOOKUP(D158,Forinnstilling!$D$23:$R$24,2,TRUE)))</f>
        <v>5.5</v>
      </c>
      <c r="F158" s="181" t="str">
        <f>IF(D158&gt;0.26,"-",IF(D158&lt;0.07,2,HLOOKUP(D158,Forinnstilling!$D$26:$R$27,2,TRUE)))</f>
        <v>-</v>
      </c>
      <c r="G158" s="183"/>
      <c r="H158" s="181"/>
      <c r="I158" s="182"/>
      <c r="J158" s="181"/>
      <c r="K158" s="181"/>
      <c r="L158" s="183"/>
      <c r="M158" s="181"/>
      <c r="N158" s="182"/>
      <c r="O158" s="181"/>
      <c r="P158" s="181"/>
      <c r="Q158" s="183">
        <f>'Plan Hygiene - Effekt'!T27</f>
        <v>3459.44</v>
      </c>
      <c r="R158" s="181">
        <f t="shared" si="14"/>
        <v>297.58623655913976</v>
      </c>
      <c r="S158" s="182">
        <f>R158/SQRT(Data!$G$1)/100</f>
        <v>0.94105030784455024</v>
      </c>
      <c r="T158" s="181">
        <f>IF(S158&gt;0.75,8,IF(S158&lt;0.13,"-",HLOOKUP(S158,Forinnstilling!$D$23:$R$24,2,TRUE)))</f>
        <v>8</v>
      </c>
      <c r="U158" s="181" t="str">
        <f>IF(S158&gt;0.26,"-",IF(S158&lt;0.07,2,HLOOKUP(S158,Forinnstilling!$D$26:$R$27,2,TRUE)))</f>
        <v>-</v>
      </c>
      <c r="V158" s="187">
        <f>'Plan Hygiene - Effekt'!U27</f>
        <v>4866.1400000000003</v>
      </c>
      <c r="W158" s="181">
        <f t="shared" si="15"/>
        <v>418.59268817204304</v>
      </c>
      <c r="X158" s="182">
        <f>W158/SQRT(Data!$G$1)/100</f>
        <v>1.3237063065162804</v>
      </c>
      <c r="Y158" s="181">
        <f>IF(X158&gt;0.75,8,IF(X158&lt;0.13,"-",HLOOKUP(X158,Forinnstilling!$D$23:$R$24,2,TRUE)))</f>
        <v>8</v>
      </c>
      <c r="Z158" s="181" t="str">
        <f>IF(X158&gt;0.26,"-",IF(X158&lt;0.07,2,HLOOKUP(X158,Forinnstilling!$D$26:$R$27,2,TRUE)))</f>
        <v>-</v>
      </c>
    </row>
    <row r="159" spans="1:26" x14ac:dyDescent="0.25">
      <c r="A159" s="188">
        <v>3005</v>
      </c>
      <c r="B159" s="189">
        <f>'Plan Hygiene - Effekt'!S28</f>
        <v>2244.7350000000001</v>
      </c>
      <c r="C159" s="190">
        <f t="shared" si="13"/>
        <v>193.09548387096777</v>
      </c>
      <c r="D159" s="191">
        <f>C159/SQRT(Data!$G$1)/100</f>
        <v>0.61062153492456495</v>
      </c>
      <c r="E159" s="190">
        <f>IF(D159&gt;0.75,8,IF(D159&lt;0.13,"-",HLOOKUP(D159,Forinnstilling!$D$23:$R$24,2,TRUE)))</f>
        <v>6</v>
      </c>
      <c r="F159" s="190" t="str">
        <f>IF(D159&gt;0.26,"-",IF(D159&lt;0.07,2,HLOOKUP(D159,Forinnstilling!$D$26:$R$27,2,TRUE)))</f>
        <v>-</v>
      </c>
      <c r="G159" s="192"/>
      <c r="H159" s="190"/>
      <c r="I159" s="191"/>
      <c r="J159" s="190"/>
      <c r="K159" s="190"/>
      <c r="L159" s="192"/>
      <c r="M159" s="190"/>
      <c r="N159" s="191"/>
      <c r="O159" s="190"/>
      <c r="P159" s="190"/>
      <c r="Q159" s="192">
        <f>'Plan Hygiene - Effekt'!T28</f>
        <v>3990.6400000000003</v>
      </c>
      <c r="R159" s="190">
        <f t="shared" si="14"/>
        <v>343.28086021505379</v>
      </c>
      <c r="S159" s="191">
        <f>R159/SQRT(Data!$G$1)/100</f>
        <v>1.0855493954214488</v>
      </c>
      <c r="T159" s="190">
        <f>IF(S159&gt;0.75,8,IF(S159&lt;0.13,"-",HLOOKUP(S159,Forinnstilling!$D$23:$R$24,2,TRUE)))</f>
        <v>8</v>
      </c>
      <c r="U159" s="190" t="str">
        <f>IF(S159&gt;0.26,"-",IF(S159&lt;0.07,2,HLOOKUP(S159,Forinnstilling!$D$26:$R$27,2,TRUE)))</f>
        <v>-</v>
      </c>
      <c r="V159" s="193">
        <f>'Plan Hygiene - Effekt'!U28</f>
        <v>5613.34</v>
      </c>
      <c r="W159" s="190">
        <f t="shared" si="15"/>
        <v>482.86795698924732</v>
      </c>
      <c r="X159" s="191">
        <f>W159/SQRT(Data!$G$1)/100</f>
        <v>1.5269625531982425</v>
      </c>
      <c r="Y159" s="190">
        <f>IF(X159&gt;0.75,8,IF(X159&lt;0.13,"-",HLOOKUP(X159,Forinnstilling!$D$23:$R$24,2,TRUE)))</f>
        <v>8</v>
      </c>
      <c r="Z159" s="190" t="str">
        <f>IF(X159&gt;0.26,"-",IF(X159&lt;0.07,2,HLOOKUP(X159,Forinnstilling!$D$26:$R$27,2,TRUE)))</f>
        <v>-</v>
      </c>
    </row>
    <row r="160" spans="1:26" x14ac:dyDescent="0.25">
      <c r="A160" s="79" t="s">
        <v>43</v>
      </c>
      <c r="B160" s="166"/>
      <c r="C160" s="167"/>
      <c r="D160" s="168"/>
      <c r="E160" s="167"/>
      <c r="F160" s="167"/>
      <c r="G160" s="166"/>
      <c r="H160" s="167"/>
      <c r="I160" s="168"/>
      <c r="J160" s="167"/>
      <c r="K160" s="167"/>
      <c r="L160" s="166"/>
      <c r="M160" s="167"/>
      <c r="N160" s="168"/>
      <c r="O160" s="167"/>
      <c r="P160" s="167"/>
      <c r="Q160" s="166"/>
      <c r="R160" s="167"/>
      <c r="S160" s="168"/>
      <c r="T160" s="167"/>
      <c r="U160" s="167"/>
      <c r="V160" s="166"/>
      <c r="W160" s="167"/>
      <c r="X160" s="168"/>
      <c r="Y160" s="167"/>
      <c r="Z160" s="167"/>
    </row>
    <row r="161" spans="1:26" x14ac:dyDescent="0.25">
      <c r="A161" s="79"/>
      <c r="B161" s="166"/>
      <c r="C161" s="167"/>
      <c r="D161" s="168"/>
      <c r="E161" s="167"/>
      <c r="F161" s="167"/>
      <c r="G161" s="166"/>
      <c r="H161" s="167"/>
      <c r="I161" s="168"/>
      <c r="J161" s="167"/>
      <c r="K161" s="167"/>
      <c r="L161" s="166"/>
      <c r="M161" s="167"/>
      <c r="N161" s="168"/>
      <c r="O161" s="167"/>
      <c r="P161" s="167"/>
      <c r="Q161" s="166"/>
      <c r="R161" s="167"/>
      <c r="S161" s="168"/>
      <c r="T161" s="167"/>
      <c r="U161" s="167"/>
      <c r="V161" s="166"/>
      <c r="W161" s="167"/>
      <c r="X161" s="168"/>
      <c r="Y161" s="167"/>
      <c r="Z161" s="167"/>
    </row>
    <row r="162" spans="1:26" x14ac:dyDescent="0.25">
      <c r="A162" s="165"/>
      <c r="B162" s="166"/>
      <c r="C162" s="167"/>
      <c r="D162" s="168"/>
      <c r="E162" s="167"/>
      <c r="F162" s="167"/>
      <c r="G162" s="166"/>
      <c r="H162" s="167"/>
      <c r="I162" s="168"/>
      <c r="J162" s="167"/>
      <c r="K162" s="167"/>
      <c r="L162" s="166"/>
      <c r="M162" s="167"/>
      <c r="N162" s="168"/>
      <c r="O162" s="167"/>
      <c r="P162" s="167"/>
      <c r="Q162" s="166"/>
      <c r="R162" s="167"/>
      <c r="S162" s="168"/>
      <c r="T162" s="167"/>
      <c r="U162" s="167"/>
      <c r="V162" s="166"/>
      <c r="W162" s="167"/>
      <c r="X162" s="168"/>
      <c r="Y162" s="167"/>
      <c r="Z162" s="167"/>
    </row>
  </sheetData>
  <sheetProtection password="DBE3" sheet="1" objects="1" scenarios="1"/>
  <mergeCells count="38">
    <mergeCell ref="B140:Z140"/>
    <mergeCell ref="B141:F141"/>
    <mergeCell ref="G141:K141"/>
    <mergeCell ref="L141:P141"/>
    <mergeCell ref="Q141:U141"/>
    <mergeCell ref="V141:Z141"/>
    <mergeCell ref="B118:Z118"/>
    <mergeCell ref="B119:F119"/>
    <mergeCell ref="G119:K119"/>
    <mergeCell ref="L119:P119"/>
    <mergeCell ref="Q119:U119"/>
    <mergeCell ref="V119:Z119"/>
    <mergeCell ref="B86:Z86"/>
    <mergeCell ref="B87:F87"/>
    <mergeCell ref="G87:K87"/>
    <mergeCell ref="L87:P87"/>
    <mergeCell ref="Q87:U87"/>
    <mergeCell ref="V87:Z87"/>
    <mergeCell ref="B64:Z64"/>
    <mergeCell ref="B65:F65"/>
    <mergeCell ref="G65:K65"/>
    <mergeCell ref="L65:P65"/>
    <mergeCell ref="Q65:U65"/>
    <mergeCell ref="V65:Z65"/>
    <mergeCell ref="B32:Z32"/>
    <mergeCell ref="B33:F33"/>
    <mergeCell ref="G33:K33"/>
    <mergeCell ref="L33:P33"/>
    <mergeCell ref="Q33:U33"/>
    <mergeCell ref="V33:Z33"/>
    <mergeCell ref="B10:K10"/>
    <mergeCell ref="M10:Z10"/>
    <mergeCell ref="B11:F11"/>
    <mergeCell ref="G11:K11"/>
    <mergeCell ref="M11:O11"/>
    <mergeCell ref="P11:Q11"/>
    <mergeCell ref="R11:V11"/>
    <mergeCell ref="W11:Z11"/>
  </mergeCells>
  <pageMargins left="0.7" right="0.7" top="0.75" bottom="0.75" header="0.3" footer="0.3"/>
  <pageSetup paperSize="9" scale="85" orientation="portrait" r:id="rId1"/>
  <headerFooter>
    <oddFooter>&amp;L&amp;K00-041Kermi therm-x2® Plan-/Line-K/-V-Hygiene&amp;C&amp;K00-048Side &amp;P av  &amp;N&amp;R&amp;K00-041Forinnstilling av termostatisk ventilinnsats</oddFooter>
  </headerFooter>
  <rowBreaks count="2" manualBreakCount="2">
    <brk id="54" max="30" man="1"/>
    <brk id="108" max="30" man="1"/>
  </rowBreaks>
  <colBreaks count="2" manualBreakCount="2">
    <brk id="28" max="48" man="1"/>
    <brk id="31" max="4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3"/>
  <sheetViews>
    <sheetView workbookViewId="0">
      <selection activeCell="N33" sqref="N33"/>
    </sheetView>
  </sheetViews>
  <sheetFormatPr baseColWidth="10" defaultRowHeight="15" x14ac:dyDescent="0.25"/>
  <cols>
    <col min="1" max="1" width="8.140625" bestFit="1" customWidth="1"/>
    <col min="2" max="2" width="12.28515625" style="98" customWidth="1"/>
    <col min="3" max="20" width="11.42578125" style="98"/>
  </cols>
  <sheetData>
    <row r="2" spans="1:29" x14ac:dyDescent="0.25">
      <c r="A2" s="334" t="s">
        <v>56</v>
      </c>
      <c r="C2" s="336" t="s">
        <v>35</v>
      </c>
      <c r="D2" s="336"/>
      <c r="E2" s="336"/>
      <c r="F2" s="336"/>
      <c r="G2" s="337"/>
      <c r="H2" s="335" t="s">
        <v>36</v>
      </c>
      <c r="I2" s="336"/>
      <c r="J2" s="336"/>
      <c r="K2" s="336"/>
      <c r="L2" s="337"/>
      <c r="M2" s="335" t="s">
        <v>37</v>
      </c>
      <c r="N2" s="336"/>
      <c r="O2" s="336"/>
      <c r="P2" s="336"/>
      <c r="Q2" s="337"/>
      <c r="R2" s="335" t="s">
        <v>38</v>
      </c>
      <c r="S2" s="336"/>
      <c r="T2" s="336"/>
      <c r="U2" s="336"/>
      <c r="V2" s="336"/>
      <c r="W2" s="337"/>
      <c r="X2" s="335" t="s">
        <v>39</v>
      </c>
      <c r="Y2" s="336"/>
      <c r="Z2" s="336"/>
      <c r="AA2" s="336"/>
      <c r="AB2" s="336"/>
      <c r="AC2" s="337"/>
    </row>
    <row r="3" spans="1:29" x14ac:dyDescent="0.25">
      <c r="A3" s="334"/>
      <c r="B3" s="99" t="s">
        <v>18</v>
      </c>
      <c r="C3" s="100">
        <v>300</v>
      </c>
      <c r="D3" s="100">
        <v>400</v>
      </c>
      <c r="E3" s="100">
        <v>500</v>
      </c>
      <c r="F3" s="100">
        <v>600</v>
      </c>
      <c r="G3" s="101">
        <v>900</v>
      </c>
      <c r="H3" s="102">
        <v>300</v>
      </c>
      <c r="I3" s="100">
        <v>400</v>
      </c>
      <c r="J3" s="100">
        <v>500</v>
      </c>
      <c r="K3" s="100">
        <v>600</v>
      </c>
      <c r="L3" s="101">
        <v>900</v>
      </c>
      <c r="M3" s="102">
        <v>300</v>
      </c>
      <c r="N3" s="100">
        <v>400</v>
      </c>
      <c r="O3" s="100">
        <v>500</v>
      </c>
      <c r="P3" s="100">
        <v>600</v>
      </c>
      <c r="Q3" s="103">
        <v>900</v>
      </c>
      <c r="R3" s="102" t="s">
        <v>29</v>
      </c>
      <c r="S3" s="100">
        <v>300</v>
      </c>
      <c r="T3" s="100">
        <v>400</v>
      </c>
      <c r="U3" s="100">
        <v>500</v>
      </c>
      <c r="V3" s="100">
        <v>600</v>
      </c>
      <c r="W3" s="101">
        <v>900</v>
      </c>
      <c r="X3" s="121" t="s">
        <v>29</v>
      </c>
      <c r="Y3" s="100">
        <v>300</v>
      </c>
      <c r="Z3" s="100">
        <v>400</v>
      </c>
      <c r="AA3" s="100">
        <v>500</v>
      </c>
      <c r="AB3" s="100">
        <v>600</v>
      </c>
      <c r="AC3" s="103">
        <v>900</v>
      </c>
    </row>
    <row r="4" spans="1:29" ht="15" customHeight="1" x14ac:dyDescent="0.25">
      <c r="A4" s="334"/>
      <c r="B4" s="124" t="s">
        <v>52</v>
      </c>
      <c r="C4" s="338" t="s">
        <v>46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</row>
    <row r="5" spans="1:29" x14ac:dyDescent="0.25">
      <c r="A5" s="334"/>
      <c r="B5" s="108">
        <v>400</v>
      </c>
      <c r="C5" s="104" t="s">
        <v>47</v>
      </c>
      <c r="D5" s="104" t="s">
        <v>47</v>
      </c>
      <c r="E5" s="104" t="s">
        <v>47</v>
      </c>
      <c r="F5" s="104" t="s">
        <v>47</v>
      </c>
      <c r="G5" s="105" t="s">
        <v>47</v>
      </c>
      <c r="H5" s="106" t="s">
        <v>47</v>
      </c>
      <c r="I5" s="104" t="s">
        <v>47</v>
      </c>
      <c r="J5" s="104" t="s">
        <v>47</v>
      </c>
      <c r="K5" s="104" t="s">
        <v>47</v>
      </c>
      <c r="L5" s="105" t="s">
        <v>47</v>
      </c>
      <c r="M5" s="106" t="s">
        <v>47</v>
      </c>
      <c r="N5" s="104" t="s">
        <v>47</v>
      </c>
      <c r="O5" s="104" t="s">
        <v>47</v>
      </c>
      <c r="P5" s="104" t="s">
        <v>47</v>
      </c>
      <c r="Q5" s="107" t="s">
        <v>47</v>
      </c>
      <c r="R5" s="106"/>
      <c r="S5" s="104" t="s">
        <v>47</v>
      </c>
      <c r="T5" s="104" t="s">
        <v>47</v>
      </c>
      <c r="U5" s="104" t="s">
        <v>47</v>
      </c>
      <c r="V5" s="104" t="s">
        <v>47</v>
      </c>
      <c r="W5" s="138">
        <v>2.5</v>
      </c>
      <c r="X5" s="122"/>
      <c r="Y5" s="104" t="s">
        <v>47</v>
      </c>
      <c r="Z5" s="137">
        <v>2.5</v>
      </c>
      <c r="AA5" s="137">
        <v>2.5</v>
      </c>
      <c r="AB5" s="137">
        <v>2.5</v>
      </c>
      <c r="AC5" s="149">
        <v>2.5</v>
      </c>
    </row>
    <row r="6" spans="1:29" x14ac:dyDescent="0.25">
      <c r="A6" s="334"/>
      <c r="B6" s="108">
        <v>500</v>
      </c>
      <c r="C6" s="109" t="s">
        <v>47</v>
      </c>
      <c r="D6" s="109" t="s">
        <v>47</v>
      </c>
      <c r="E6" s="109" t="s">
        <v>47</v>
      </c>
      <c r="F6" s="109" t="s">
        <v>47</v>
      </c>
      <c r="G6" s="110" t="s">
        <v>47</v>
      </c>
      <c r="H6" s="111" t="s">
        <v>47</v>
      </c>
      <c r="I6" s="109" t="s">
        <v>47</v>
      </c>
      <c r="J6" s="109" t="s">
        <v>47</v>
      </c>
      <c r="K6" s="109" t="s">
        <v>47</v>
      </c>
      <c r="L6" s="130">
        <v>2.5</v>
      </c>
      <c r="M6" s="111" t="s">
        <v>47</v>
      </c>
      <c r="N6" s="109" t="s">
        <v>47</v>
      </c>
      <c r="O6" s="109" t="s">
        <v>47</v>
      </c>
      <c r="P6" s="109" t="s">
        <v>47</v>
      </c>
      <c r="Q6" s="132">
        <v>2.5</v>
      </c>
      <c r="R6" s="111"/>
      <c r="S6" s="109" t="s">
        <v>47</v>
      </c>
      <c r="T6" s="109" t="s">
        <v>47</v>
      </c>
      <c r="U6" s="129">
        <v>2.5</v>
      </c>
      <c r="V6" s="129">
        <v>2.5</v>
      </c>
      <c r="W6" s="130">
        <v>2.5</v>
      </c>
      <c r="X6" s="123"/>
      <c r="Y6" s="129">
        <v>2.5</v>
      </c>
      <c r="Z6" s="129">
        <v>2.5</v>
      </c>
      <c r="AA6" s="129">
        <v>2.5</v>
      </c>
      <c r="AB6" s="129">
        <v>2.5</v>
      </c>
      <c r="AC6" s="132">
        <v>4.5</v>
      </c>
    </row>
    <row r="7" spans="1:29" x14ac:dyDescent="0.25">
      <c r="A7" s="334"/>
      <c r="B7" s="108">
        <v>600</v>
      </c>
      <c r="C7" s="104" t="s">
        <v>47</v>
      </c>
      <c r="D7" s="104" t="s">
        <v>47</v>
      </c>
      <c r="E7" s="104" t="s">
        <v>47</v>
      </c>
      <c r="F7" s="104" t="s">
        <v>47</v>
      </c>
      <c r="G7" s="105" t="s">
        <v>47</v>
      </c>
      <c r="H7" s="106" t="s">
        <v>47</v>
      </c>
      <c r="I7" s="104" t="s">
        <v>47</v>
      </c>
      <c r="J7" s="104" t="s">
        <v>47</v>
      </c>
      <c r="K7" s="104" t="s">
        <v>47</v>
      </c>
      <c r="L7" s="138">
        <v>2.5</v>
      </c>
      <c r="M7" s="106" t="s">
        <v>47</v>
      </c>
      <c r="N7" s="104" t="s">
        <v>47</v>
      </c>
      <c r="O7" s="104" t="s">
        <v>47</v>
      </c>
      <c r="P7" s="137">
        <v>2.5</v>
      </c>
      <c r="Q7" s="149">
        <v>2.5</v>
      </c>
      <c r="R7" s="106" t="s">
        <v>47</v>
      </c>
      <c r="S7" s="104" t="s">
        <v>47</v>
      </c>
      <c r="T7" s="137">
        <v>2.5</v>
      </c>
      <c r="U7" s="137">
        <v>2.5</v>
      </c>
      <c r="V7" s="137">
        <v>2.5</v>
      </c>
      <c r="W7" s="138">
        <v>2.5</v>
      </c>
      <c r="X7" s="106" t="s">
        <v>47</v>
      </c>
      <c r="Y7" s="137">
        <v>2.5</v>
      </c>
      <c r="Z7" s="137">
        <v>2.5</v>
      </c>
      <c r="AA7" s="137">
        <v>2.5</v>
      </c>
      <c r="AB7" s="137">
        <v>2.5</v>
      </c>
      <c r="AC7" s="149">
        <v>4.5</v>
      </c>
    </row>
    <row r="8" spans="1:29" x14ac:dyDescent="0.25">
      <c r="A8" s="334"/>
      <c r="B8" s="108">
        <v>700</v>
      </c>
      <c r="C8" s="109" t="s">
        <v>47</v>
      </c>
      <c r="D8" s="109" t="s">
        <v>47</v>
      </c>
      <c r="E8" s="109" t="s">
        <v>47</v>
      </c>
      <c r="F8" s="109" t="s">
        <v>47</v>
      </c>
      <c r="G8" s="110" t="s">
        <v>47</v>
      </c>
      <c r="H8" s="111" t="s">
        <v>47</v>
      </c>
      <c r="I8" s="109" t="s">
        <v>47</v>
      </c>
      <c r="J8" s="109" t="s">
        <v>47</v>
      </c>
      <c r="K8" s="109" t="s">
        <v>47</v>
      </c>
      <c r="L8" s="130">
        <v>2.5</v>
      </c>
      <c r="M8" s="111" t="s">
        <v>47</v>
      </c>
      <c r="N8" s="109" t="s">
        <v>47</v>
      </c>
      <c r="O8" s="129">
        <v>2.5</v>
      </c>
      <c r="P8" s="129">
        <v>2.5</v>
      </c>
      <c r="Q8" s="132">
        <v>2.5</v>
      </c>
      <c r="R8" s="111" t="s">
        <v>47</v>
      </c>
      <c r="S8" s="109" t="s">
        <v>47</v>
      </c>
      <c r="T8" s="129">
        <v>2.5</v>
      </c>
      <c r="U8" s="129">
        <v>2.5</v>
      </c>
      <c r="V8" s="129">
        <v>2.5</v>
      </c>
      <c r="W8" s="130">
        <v>4.5</v>
      </c>
      <c r="X8" s="131">
        <v>2.5</v>
      </c>
      <c r="Y8" s="129">
        <v>2.5</v>
      </c>
      <c r="Z8" s="129">
        <v>2.5</v>
      </c>
      <c r="AA8" s="129">
        <v>2.5</v>
      </c>
      <c r="AB8" s="129">
        <v>4.5</v>
      </c>
      <c r="AC8" s="132">
        <v>6</v>
      </c>
    </row>
    <row r="9" spans="1:29" x14ac:dyDescent="0.25">
      <c r="A9" s="334"/>
      <c r="B9" s="108">
        <v>800</v>
      </c>
      <c r="C9" s="104" t="s">
        <v>47</v>
      </c>
      <c r="D9" s="104" t="s">
        <v>47</v>
      </c>
      <c r="E9" s="104" t="s">
        <v>47</v>
      </c>
      <c r="F9" s="104" t="s">
        <v>47</v>
      </c>
      <c r="G9" s="138">
        <v>2.5</v>
      </c>
      <c r="H9" s="106" t="s">
        <v>47</v>
      </c>
      <c r="I9" s="104" t="s">
        <v>47</v>
      </c>
      <c r="J9" s="104" t="s">
        <v>47</v>
      </c>
      <c r="K9" s="137">
        <v>2.5</v>
      </c>
      <c r="L9" s="138">
        <v>2.5</v>
      </c>
      <c r="M9" s="106" t="s">
        <v>47</v>
      </c>
      <c r="N9" s="137">
        <v>2.5</v>
      </c>
      <c r="O9" s="137">
        <v>2.5</v>
      </c>
      <c r="P9" s="137">
        <v>2.5</v>
      </c>
      <c r="Q9" s="149">
        <v>2.5</v>
      </c>
      <c r="R9" s="106" t="s">
        <v>47</v>
      </c>
      <c r="S9" s="137">
        <v>2.5</v>
      </c>
      <c r="T9" s="137">
        <v>2.5</v>
      </c>
      <c r="U9" s="137">
        <v>2.5</v>
      </c>
      <c r="V9" s="137">
        <v>2.5</v>
      </c>
      <c r="W9" s="138">
        <v>4.5</v>
      </c>
      <c r="X9" s="143">
        <v>2.5</v>
      </c>
      <c r="Y9" s="137">
        <v>2.5</v>
      </c>
      <c r="Z9" s="137">
        <v>2.5</v>
      </c>
      <c r="AA9" s="137">
        <v>4.5</v>
      </c>
      <c r="AB9" s="137">
        <v>4.5</v>
      </c>
      <c r="AC9" s="149">
        <v>8</v>
      </c>
    </row>
    <row r="10" spans="1:29" x14ac:dyDescent="0.25">
      <c r="A10" s="334"/>
      <c r="B10" s="108">
        <v>900</v>
      </c>
      <c r="C10" s="109" t="s">
        <v>47</v>
      </c>
      <c r="D10" s="109" t="s">
        <v>47</v>
      </c>
      <c r="E10" s="109" t="s">
        <v>47</v>
      </c>
      <c r="F10" s="109" t="s">
        <v>47</v>
      </c>
      <c r="G10" s="130">
        <v>2.5</v>
      </c>
      <c r="H10" s="111" t="s">
        <v>47</v>
      </c>
      <c r="I10" s="109" t="s">
        <v>47</v>
      </c>
      <c r="J10" s="129">
        <v>2.5</v>
      </c>
      <c r="K10" s="129">
        <v>2.5</v>
      </c>
      <c r="L10" s="130">
        <v>2.5</v>
      </c>
      <c r="M10" s="111" t="s">
        <v>47</v>
      </c>
      <c r="N10" s="129">
        <v>2.5</v>
      </c>
      <c r="O10" s="129">
        <v>2.5</v>
      </c>
      <c r="P10" s="129">
        <v>2.5</v>
      </c>
      <c r="Q10" s="132">
        <v>4.5</v>
      </c>
      <c r="R10" s="111" t="s">
        <v>47</v>
      </c>
      <c r="S10" s="129">
        <v>2.5</v>
      </c>
      <c r="T10" s="129">
        <v>2.5</v>
      </c>
      <c r="U10" s="129">
        <v>2.5</v>
      </c>
      <c r="V10" s="129">
        <v>2.5</v>
      </c>
      <c r="W10" s="130">
        <v>4.5</v>
      </c>
      <c r="X10" s="131">
        <v>2.5</v>
      </c>
      <c r="Y10" s="129">
        <v>2.5</v>
      </c>
      <c r="Z10" s="129">
        <v>4.5</v>
      </c>
      <c r="AA10" s="129">
        <v>4.5</v>
      </c>
      <c r="AB10" s="129">
        <v>6</v>
      </c>
      <c r="AC10" s="132">
        <v>8</v>
      </c>
    </row>
    <row r="11" spans="1:29" x14ac:dyDescent="0.25">
      <c r="A11" s="334"/>
      <c r="B11" s="112">
        <v>1000</v>
      </c>
      <c r="C11" s="113" t="s">
        <v>47</v>
      </c>
      <c r="D11" s="113" t="s">
        <v>47</v>
      </c>
      <c r="E11" s="113" t="s">
        <v>47</v>
      </c>
      <c r="F11" s="113" t="s">
        <v>47</v>
      </c>
      <c r="G11" s="141">
        <v>2.5</v>
      </c>
      <c r="H11" s="114" t="s">
        <v>47</v>
      </c>
      <c r="I11" s="145">
        <v>2.5</v>
      </c>
      <c r="J11" s="145">
        <v>2.5</v>
      </c>
      <c r="K11" s="145">
        <v>2.5</v>
      </c>
      <c r="L11" s="141">
        <v>2.5</v>
      </c>
      <c r="M11" s="147">
        <v>2.5</v>
      </c>
      <c r="N11" s="145">
        <v>2.5</v>
      </c>
      <c r="O11" s="145">
        <v>2.5</v>
      </c>
      <c r="P11" s="145">
        <v>2.5</v>
      </c>
      <c r="Q11" s="150">
        <v>4.5</v>
      </c>
      <c r="R11" s="115" t="s">
        <v>47</v>
      </c>
      <c r="S11" s="145">
        <v>2.5</v>
      </c>
      <c r="T11" s="145">
        <v>2.5</v>
      </c>
      <c r="U11" s="145">
        <v>2.5</v>
      </c>
      <c r="V11" s="145">
        <v>4.5</v>
      </c>
      <c r="W11" s="141">
        <v>6</v>
      </c>
      <c r="X11" s="147">
        <v>2.5</v>
      </c>
      <c r="Y11" s="145">
        <v>2.5</v>
      </c>
      <c r="Z11" s="145">
        <v>4.5</v>
      </c>
      <c r="AA11" s="145">
        <v>4.5</v>
      </c>
      <c r="AB11" s="145">
        <v>6</v>
      </c>
      <c r="AC11" s="150">
        <v>8</v>
      </c>
    </row>
    <row r="12" spans="1:29" x14ac:dyDescent="0.25">
      <c r="A12" s="334"/>
      <c r="B12" s="116">
        <v>1100</v>
      </c>
      <c r="C12" s="117" t="s">
        <v>47</v>
      </c>
      <c r="D12" s="117" t="s">
        <v>47</v>
      </c>
      <c r="E12" s="117" t="s">
        <v>47</v>
      </c>
      <c r="F12" s="117" t="s">
        <v>47</v>
      </c>
      <c r="G12" s="142">
        <v>2.5</v>
      </c>
      <c r="H12" s="118" t="s">
        <v>47</v>
      </c>
      <c r="I12" s="146">
        <v>2.5</v>
      </c>
      <c r="J12" s="146">
        <v>2.5</v>
      </c>
      <c r="K12" s="146">
        <v>2.5</v>
      </c>
      <c r="L12" s="142">
        <v>4.5</v>
      </c>
      <c r="M12" s="148">
        <v>2.5</v>
      </c>
      <c r="N12" s="146">
        <v>2.5</v>
      </c>
      <c r="O12" s="146">
        <v>2.5</v>
      </c>
      <c r="P12" s="146">
        <v>2.5</v>
      </c>
      <c r="Q12" s="151">
        <v>4.5</v>
      </c>
      <c r="R12" s="148">
        <v>2.5</v>
      </c>
      <c r="S12" s="146">
        <v>2.5</v>
      </c>
      <c r="T12" s="146">
        <v>2.5</v>
      </c>
      <c r="U12" s="146">
        <v>4.5</v>
      </c>
      <c r="V12" s="146">
        <v>4.5</v>
      </c>
      <c r="W12" s="142">
        <v>6</v>
      </c>
      <c r="X12" s="148">
        <v>2.5</v>
      </c>
      <c r="Y12" s="146">
        <v>2.5</v>
      </c>
      <c r="Z12" s="146">
        <v>4.5</v>
      </c>
      <c r="AA12" s="146">
        <v>6</v>
      </c>
      <c r="AB12" s="146">
        <v>8</v>
      </c>
      <c r="AC12" s="151">
        <v>8</v>
      </c>
    </row>
    <row r="13" spans="1:29" x14ac:dyDescent="0.25">
      <c r="A13" s="334"/>
      <c r="B13" s="108">
        <v>1200</v>
      </c>
      <c r="C13" s="104" t="s">
        <v>47</v>
      </c>
      <c r="D13" s="104" t="s">
        <v>47</v>
      </c>
      <c r="E13" s="104" t="s">
        <v>47</v>
      </c>
      <c r="F13" s="137">
        <v>2.5</v>
      </c>
      <c r="G13" s="138">
        <v>2.5</v>
      </c>
      <c r="H13" s="106" t="s">
        <v>47</v>
      </c>
      <c r="I13" s="137">
        <v>2.5</v>
      </c>
      <c r="J13" s="137">
        <v>2.5</v>
      </c>
      <c r="K13" s="137">
        <v>2.5</v>
      </c>
      <c r="L13" s="138">
        <v>4.5</v>
      </c>
      <c r="M13" s="143">
        <v>2.5</v>
      </c>
      <c r="N13" s="137">
        <v>2.5</v>
      </c>
      <c r="O13" s="137">
        <v>2.5</v>
      </c>
      <c r="P13" s="137">
        <v>2.5</v>
      </c>
      <c r="Q13" s="149">
        <v>4.5</v>
      </c>
      <c r="R13" s="143">
        <v>2.5</v>
      </c>
      <c r="S13" s="137">
        <v>2.5</v>
      </c>
      <c r="T13" s="137">
        <v>2.5</v>
      </c>
      <c r="U13" s="137">
        <v>4.5</v>
      </c>
      <c r="V13" s="137">
        <v>4.5</v>
      </c>
      <c r="W13" s="138">
        <v>8</v>
      </c>
      <c r="X13" s="143">
        <v>2.5</v>
      </c>
      <c r="Y13" s="137">
        <v>4.5</v>
      </c>
      <c r="Z13" s="137">
        <v>4.5</v>
      </c>
      <c r="AA13" s="137">
        <v>6</v>
      </c>
      <c r="AB13" s="137">
        <v>8</v>
      </c>
      <c r="AC13" s="149">
        <v>8</v>
      </c>
    </row>
    <row r="14" spans="1:29" x14ac:dyDescent="0.25">
      <c r="A14" s="334"/>
      <c r="B14" s="108">
        <v>1300</v>
      </c>
      <c r="C14" s="109" t="s">
        <v>47</v>
      </c>
      <c r="D14" s="109" t="s">
        <v>47</v>
      </c>
      <c r="E14" s="109" t="s">
        <v>47</v>
      </c>
      <c r="F14" s="129">
        <v>2.5</v>
      </c>
      <c r="G14" s="130">
        <v>2.5</v>
      </c>
      <c r="H14" s="131">
        <v>2.5</v>
      </c>
      <c r="I14" s="129">
        <v>2.5</v>
      </c>
      <c r="J14" s="129">
        <v>2.5</v>
      </c>
      <c r="K14" s="129">
        <v>2.5</v>
      </c>
      <c r="L14" s="130">
        <v>4.5</v>
      </c>
      <c r="M14" s="131">
        <v>2.5</v>
      </c>
      <c r="N14" s="129">
        <v>2.5</v>
      </c>
      <c r="O14" s="129">
        <v>2.5</v>
      </c>
      <c r="P14" s="129">
        <v>4.5</v>
      </c>
      <c r="Q14" s="132">
        <v>6</v>
      </c>
      <c r="R14" s="131">
        <v>2.5</v>
      </c>
      <c r="S14" s="129">
        <v>2.5</v>
      </c>
      <c r="T14" s="129">
        <v>4.5</v>
      </c>
      <c r="U14" s="129">
        <v>4.5</v>
      </c>
      <c r="V14" s="129">
        <v>6</v>
      </c>
      <c r="W14" s="130">
        <v>8</v>
      </c>
      <c r="X14" s="131">
        <v>2.5</v>
      </c>
      <c r="Y14" s="129">
        <v>4.5</v>
      </c>
      <c r="Z14" s="129">
        <v>6</v>
      </c>
      <c r="AA14" s="129">
        <v>8</v>
      </c>
      <c r="AB14" s="129">
        <v>8</v>
      </c>
      <c r="AC14" s="132">
        <v>8</v>
      </c>
    </row>
    <row r="15" spans="1:29" x14ac:dyDescent="0.25">
      <c r="A15" s="334"/>
      <c r="B15" s="108">
        <v>1400</v>
      </c>
      <c r="C15" s="104" t="s">
        <v>47</v>
      </c>
      <c r="D15" s="104" t="s">
        <v>47</v>
      </c>
      <c r="E15" s="137">
        <v>2.5</v>
      </c>
      <c r="F15" s="137">
        <v>2.5</v>
      </c>
      <c r="G15" s="138">
        <v>2.5</v>
      </c>
      <c r="H15" s="143">
        <v>2.5</v>
      </c>
      <c r="I15" s="137">
        <v>2.5</v>
      </c>
      <c r="J15" s="137">
        <v>2.5</v>
      </c>
      <c r="K15" s="137">
        <v>2.5</v>
      </c>
      <c r="L15" s="138">
        <v>4.5</v>
      </c>
      <c r="M15" s="143">
        <v>2.5</v>
      </c>
      <c r="N15" s="137">
        <v>2.5</v>
      </c>
      <c r="O15" s="137">
        <v>2.5</v>
      </c>
      <c r="P15" s="137">
        <v>4.5</v>
      </c>
      <c r="Q15" s="149">
        <v>6</v>
      </c>
      <c r="R15" s="143">
        <v>2.5</v>
      </c>
      <c r="S15" s="137">
        <v>2.5</v>
      </c>
      <c r="T15" s="137">
        <v>4.5</v>
      </c>
      <c r="U15" s="137">
        <v>4.5</v>
      </c>
      <c r="V15" s="137">
        <v>6</v>
      </c>
      <c r="W15" s="138">
        <v>8</v>
      </c>
      <c r="X15" s="143">
        <v>2.5</v>
      </c>
      <c r="Y15" s="137">
        <v>4.5</v>
      </c>
      <c r="Z15" s="137">
        <v>6</v>
      </c>
      <c r="AA15" s="137">
        <v>8</v>
      </c>
      <c r="AB15" s="137">
        <v>8</v>
      </c>
      <c r="AC15" s="149">
        <v>8</v>
      </c>
    </row>
    <row r="16" spans="1:29" x14ac:dyDescent="0.25">
      <c r="A16" s="334"/>
      <c r="B16" s="108">
        <v>1600</v>
      </c>
      <c r="C16" s="109" t="s">
        <v>47</v>
      </c>
      <c r="D16" s="109" t="s">
        <v>47</v>
      </c>
      <c r="E16" s="129">
        <v>2.5</v>
      </c>
      <c r="F16" s="129">
        <v>2.5</v>
      </c>
      <c r="G16" s="130">
        <v>2.5</v>
      </c>
      <c r="H16" s="131">
        <v>2.5</v>
      </c>
      <c r="I16" s="129">
        <v>2.5</v>
      </c>
      <c r="J16" s="129">
        <v>2.5</v>
      </c>
      <c r="K16" s="129">
        <v>4.5</v>
      </c>
      <c r="L16" s="130">
        <v>6</v>
      </c>
      <c r="M16" s="131">
        <v>2.5</v>
      </c>
      <c r="N16" s="129">
        <v>2.5</v>
      </c>
      <c r="O16" s="129">
        <v>4.5</v>
      </c>
      <c r="P16" s="129">
        <v>4.5</v>
      </c>
      <c r="Q16" s="132">
        <v>8</v>
      </c>
      <c r="R16" s="131">
        <v>2.5</v>
      </c>
      <c r="S16" s="129">
        <v>4.5</v>
      </c>
      <c r="T16" s="129">
        <v>4.5</v>
      </c>
      <c r="U16" s="129">
        <v>6</v>
      </c>
      <c r="V16" s="129">
        <v>8</v>
      </c>
      <c r="W16" s="130">
        <v>8</v>
      </c>
      <c r="X16" s="131">
        <v>4.5</v>
      </c>
      <c r="Y16" s="129">
        <v>4.5</v>
      </c>
      <c r="Z16" s="129">
        <v>8</v>
      </c>
      <c r="AA16" s="129">
        <v>8</v>
      </c>
      <c r="AB16" s="129">
        <v>8</v>
      </c>
      <c r="AC16" s="132">
        <v>8</v>
      </c>
    </row>
    <row r="17" spans="1:29" x14ac:dyDescent="0.25">
      <c r="A17" s="334"/>
      <c r="B17" s="108">
        <v>1800</v>
      </c>
      <c r="C17" s="104" t="s">
        <v>47</v>
      </c>
      <c r="D17" s="137">
        <v>2.5</v>
      </c>
      <c r="E17" s="137">
        <v>2.5</v>
      </c>
      <c r="F17" s="137">
        <v>2.5</v>
      </c>
      <c r="G17" s="138">
        <v>4.5</v>
      </c>
      <c r="H17" s="143">
        <v>2.5</v>
      </c>
      <c r="I17" s="137">
        <v>2.5</v>
      </c>
      <c r="J17" s="137">
        <v>4.5</v>
      </c>
      <c r="K17" s="137">
        <v>4.5</v>
      </c>
      <c r="L17" s="138">
        <v>6</v>
      </c>
      <c r="M17" s="143">
        <v>2.5</v>
      </c>
      <c r="N17" s="137">
        <v>4.5</v>
      </c>
      <c r="O17" s="137">
        <v>4.5</v>
      </c>
      <c r="P17" s="137">
        <v>6</v>
      </c>
      <c r="Q17" s="149">
        <v>8</v>
      </c>
      <c r="R17" s="143">
        <v>2.5</v>
      </c>
      <c r="S17" s="137">
        <v>4.5</v>
      </c>
      <c r="T17" s="137">
        <v>6</v>
      </c>
      <c r="U17" s="137">
        <v>8</v>
      </c>
      <c r="V17" s="137">
        <v>8</v>
      </c>
      <c r="W17" s="138">
        <v>8</v>
      </c>
      <c r="X17" s="143">
        <v>4.5</v>
      </c>
      <c r="Y17" s="137">
        <v>6</v>
      </c>
      <c r="Z17" s="137">
        <v>8</v>
      </c>
      <c r="AA17" s="137">
        <v>8</v>
      </c>
      <c r="AB17" s="137">
        <v>8</v>
      </c>
      <c r="AC17" s="149">
        <v>8</v>
      </c>
    </row>
    <row r="18" spans="1:29" x14ac:dyDescent="0.25">
      <c r="A18" s="334"/>
      <c r="B18" s="112">
        <v>2000</v>
      </c>
      <c r="C18" s="119" t="s">
        <v>47</v>
      </c>
      <c r="D18" s="139">
        <v>2.5</v>
      </c>
      <c r="E18" s="139">
        <v>2.5</v>
      </c>
      <c r="F18" s="139">
        <v>2.5</v>
      </c>
      <c r="G18" s="140">
        <v>4.5</v>
      </c>
      <c r="H18" s="144">
        <v>2.5</v>
      </c>
      <c r="I18" s="139">
        <v>2.5</v>
      </c>
      <c r="J18" s="139">
        <v>4.5</v>
      </c>
      <c r="K18" s="139">
        <v>4.5</v>
      </c>
      <c r="L18" s="140">
        <v>8</v>
      </c>
      <c r="M18" s="144">
        <v>2.5</v>
      </c>
      <c r="N18" s="139">
        <v>4.5</v>
      </c>
      <c r="O18" s="139">
        <v>4.5</v>
      </c>
      <c r="P18" s="139">
        <v>6</v>
      </c>
      <c r="Q18" s="152">
        <v>8</v>
      </c>
      <c r="R18" s="144">
        <v>2.5</v>
      </c>
      <c r="S18" s="139">
        <v>4.5</v>
      </c>
      <c r="T18" s="139">
        <v>6</v>
      </c>
      <c r="U18" s="139">
        <v>8</v>
      </c>
      <c r="V18" s="139">
        <v>8</v>
      </c>
      <c r="W18" s="140">
        <v>8</v>
      </c>
      <c r="X18" s="144">
        <v>4.5</v>
      </c>
      <c r="Y18" s="139">
        <v>8</v>
      </c>
      <c r="Z18" s="139">
        <v>8</v>
      </c>
      <c r="AA18" s="139">
        <v>8</v>
      </c>
      <c r="AB18" s="139">
        <v>8</v>
      </c>
      <c r="AC18" s="152">
        <v>8</v>
      </c>
    </row>
    <row r="19" spans="1:29" x14ac:dyDescent="0.25">
      <c r="A19" s="334"/>
      <c r="B19" s="116">
        <v>2300</v>
      </c>
      <c r="C19" s="125">
        <v>2.5</v>
      </c>
      <c r="D19" s="125">
        <v>2.5</v>
      </c>
      <c r="E19" s="125">
        <v>2.5</v>
      </c>
      <c r="F19" s="125">
        <v>2.5</v>
      </c>
      <c r="G19" s="126">
        <v>4.5</v>
      </c>
      <c r="H19" s="127">
        <v>2.5</v>
      </c>
      <c r="I19" s="125">
        <v>4.5</v>
      </c>
      <c r="J19" s="125">
        <v>4.5</v>
      </c>
      <c r="K19" s="125">
        <v>6</v>
      </c>
      <c r="L19" s="126">
        <v>8</v>
      </c>
      <c r="M19" s="127">
        <v>4.5</v>
      </c>
      <c r="N19" s="125">
        <v>4.5</v>
      </c>
      <c r="O19" s="125">
        <v>6</v>
      </c>
      <c r="P19" s="125">
        <v>8</v>
      </c>
      <c r="Q19" s="128">
        <v>8</v>
      </c>
      <c r="R19" s="127">
        <v>4.5</v>
      </c>
      <c r="S19" s="125">
        <v>6</v>
      </c>
      <c r="T19" s="125">
        <v>8</v>
      </c>
      <c r="U19" s="125">
        <v>8</v>
      </c>
      <c r="V19" s="125">
        <v>8</v>
      </c>
      <c r="W19" s="126">
        <v>8</v>
      </c>
      <c r="X19" s="127">
        <v>6</v>
      </c>
      <c r="Y19" s="125">
        <v>8</v>
      </c>
      <c r="Z19" s="125">
        <v>8</v>
      </c>
      <c r="AA19" s="125">
        <v>8</v>
      </c>
      <c r="AB19" s="125">
        <v>8</v>
      </c>
      <c r="AC19" s="128">
        <v>8</v>
      </c>
    </row>
    <row r="20" spans="1:29" x14ac:dyDescent="0.25">
      <c r="A20" s="334"/>
      <c r="B20" s="108">
        <v>2600</v>
      </c>
      <c r="C20" s="129">
        <v>2.5</v>
      </c>
      <c r="D20" s="129">
        <v>2.5</v>
      </c>
      <c r="E20" s="129">
        <v>2.5</v>
      </c>
      <c r="F20" s="129">
        <v>4.5</v>
      </c>
      <c r="G20" s="130">
        <v>0.6</v>
      </c>
      <c r="H20" s="131">
        <v>2.5</v>
      </c>
      <c r="I20" s="129">
        <v>4.5</v>
      </c>
      <c r="J20" s="129">
        <v>6</v>
      </c>
      <c r="K20" s="129">
        <v>8</v>
      </c>
      <c r="L20" s="130">
        <v>8</v>
      </c>
      <c r="M20" s="131">
        <v>4.5</v>
      </c>
      <c r="N20" s="129">
        <v>6</v>
      </c>
      <c r="O20" s="129">
        <v>8</v>
      </c>
      <c r="P20" s="129">
        <v>8</v>
      </c>
      <c r="Q20" s="132">
        <v>8</v>
      </c>
      <c r="R20" s="131">
        <v>4.5</v>
      </c>
      <c r="S20" s="129">
        <v>6</v>
      </c>
      <c r="T20" s="129">
        <v>8</v>
      </c>
      <c r="U20" s="129">
        <v>8</v>
      </c>
      <c r="V20" s="129">
        <v>8</v>
      </c>
      <c r="W20" s="130">
        <v>8</v>
      </c>
      <c r="X20" s="131">
        <v>6</v>
      </c>
      <c r="Y20" s="129">
        <v>8</v>
      </c>
      <c r="Z20" s="129">
        <v>8</v>
      </c>
      <c r="AA20" s="129">
        <v>8</v>
      </c>
      <c r="AB20" s="129">
        <v>8</v>
      </c>
      <c r="AC20" s="132">
        <v>8</v>
      </c>
    </row>
    <row r="21" spans="1:29" x14ac:dyDescent="0.25">
      <c r="A21" s="334"/>
      <c r="B21" s="120">
        <v>3000</v>
      </c>
      <c r="C21" s="133">
        <v>2.5</v>
      </c>
      <c r="D21" s="133">
        <v>2.5</v>
      </c>
      <c r="E21" s="133">
        <v>4.5</v>
      </c>
      <c r="F21" s="133">
        <v>4.5</v>
      </c>
      <c r="G21" s="134">
        <v>0.8</v>
      </c>
      <c r="H21" s="135">
        <v>4.5</v>
      </c>
      <c r="I21" s="133">
        <v>4.5</v>
      </c>
      <c r="J21" s="133">
        <v>6</v>
      </c>
      <c r="K21" s="133">
        <v>8</v>
      </c>
      <c r="L21" s="134">
        <v>8</v>
      </c>
      <c r="M21" s="135">
        <v>6</v>
      </c>
      <c r="N21" s="133">
        <v>8</v>
      </c>
      <c r="O21" s="133">
        <v>8</v>
      </c>
      <c r="P21" s="133">
        <v>8</v>
      </c>
      <c r="Q21" s="136">
        <v>8</v>
      </c>
      <c r="R21" s="135">
        <v>4.5</v>
      </c>
      <c r="S21" s="133">
        <v>8</v>
      </c>
      <c r="T21" s="133">
        <v>8</v>
      </c>
      <c r="U21" s="133">
        <v>8</v>
      </c>
      <c r="V21" s="133">
        <v>8</v>
      </c>
      <c r="W21" s="134">
        <v>8</v>
      </c>
      <c r="X21" s="135">
        <v>8</v>
      </c>
      <c r="Y21" s="133">
        <v>8</v>
      </c>
      <c r="Z21" s="133">
        <v>8</v>
      </c>
      <c r="AA21" s="133">
        <v>8</v>
      </c>
      <c r="AB21" s="133">
        <v>8</v>
      </c>
      <c r="AC21" s="136">
        <v>8</v>
      </c>
    </row>
    <row r="23" spans="1:29" x14ac:dyDescent="0.25">
      <c r="B23" s="154"/>
      <c r="C23" s="155" t="s">
        <v>50</v>
      </c>
      <c r="D23" s="154">
        <v>0.13</v>
      </c>
      <c r="E23" s="154">
        <v>0.18</v>
      </c>
      <c r="F23" s="154">
        <v>0.22</v>
      </c>
      <c r="G23" s="154">
        <v>0.27</v>
      </c>
      <c r="H23" s="154">
        <v>0.31</v>
      </c>
      <c r="I23" s="154">
        <v>0.35</v>
      </c>
      <c r="J23" s="154">
        <v>0.38</v>
      </c>
      <c r="K23" s="156">
        <v>0.42</v>
      </c>
      <c r="L23" s="154">
        <v>0.47</v>
      </c>
      <c r="M23" s="154">
        <v>0.52</v>
      </c>
      <c r="N23" s="157">
        <v>0.56999999999999995</v>
      </c>
      <c r="O23" s="154">
        <v>0.62</v>
      </c>
      <c r="P23" s="154">
        <v>0.66</v>
      </c>
      <c r="Q23" s="154">
        <v>0.71</v>
      </c>
      <c r="R23" s="158">
        <v>0.75</v>
      </c>
    </row>
    <row r="24" spans="1:29" x14ac:dyDescent="0.25">
      <c r="B24" s="154" t="s">
        <v>48</v>
      </c>
      <c r="C24" s="155" t="s">
        <v>49</v>
      </c>
      <c r="D24" s="154">
        <v>1</v>
      </c>
      <c r="E24" s="154">
        <v>1.5</v>
      </c>
      <c r="F24" s="154">
        <v>2</v>
      </c>
      <c r="G24" s="154">
        <v>2.5</v>
      </c>
      <c r="H24" s="154">
        <v>3</v>
      </c>
      <c r="I24" s="154">
        <v>3.5</v>
      </c>
      <c r="J24" s="154">
        <v>4</v>
      </c>
      <c r="K24" s="156">
        <v>4.5</v>
      </c>
      <c r="L24" s="154">
        <v>5</v>
      </c>
      <c r="M24" s="154">
        <v>5.5</v>
      </c>
      <c r="N24" s="157">
        <v>6</v>
      </c>
      <c r="O24" s="154">
        <v>6.5</v>
      </c>
      <c r="P24" s="154">
        <v>7</v>
      </c>
      <c r="Q24" s="154">
        <v>7.5</v>
      </c>
      <c r="R24" s="158">
        <v>8</v>
      </c>
    </row>
    <row r="25" spans="1:29" x14ac:dyDescent="0.25">
      <c r="C25" s="153"/>
    </row>
    <row r="26" spans="1:29" x14ac:dyDescent="0.25">
      <c r="B26" s="154"/>
      <c r="C26" s="155" t="s">
        <v>50</v>
      </c>
      <c r="D26" s="154">
        <v>0.06</v>
      </c>
      <c r="E26" s="154">
        <v>0.06</v>
      </c>
      <c r="F26" s="154">
        <v>0.06</v>
      </c>
      <c r="G26" s="154">
        <v>7.0000000000000007E-2</v>
      </c>
      <c r="H26" s="154">
        <v>0.08</v>
      </c>
      <c r="I26" s="154">
        <v>0.08</v>
      </c>
      <c r="J26" s="154">
        <v>0.09</v>
      </c>
      <c r="K26" s="159">
        <v>0.1</v>
      </c>
      <c r="L26" s="159">
        <v>0.11</v>
      </c>
      <c r="M26" s="161">
        <v>0.13</v>
      </c>
      <c r="N26" s="160">
        <v>0.15</v>
      </c>
      <c r="O26" s="159">
        <v>0.17</v>
      </c>
      <c r="P26" s="159">
        <v>0.18</v>
      </c>
      <c r="Q26" s="159">
        <v>0.22</v>
      </c>
      <c r="R26" s="159">
        <v>0.26</v>
      </c>
    </row>
    <row r="27" spans="1:29" x14ac:dyDescent="0.25">
      <c r="B27" s="154" t="s">
        <v>51</v>
      </c>
      <c r="C27" s="155" t="s">
        <v>49</v>
      </c>
      <c r="D27" s="154">
        <v>1</v>
      </c>
      <c r="E27" s="154">
        <v>1.5</v>
      </c>
      <c r="F27" s="154">
        <v>2</v>
      </c>
      <c r="G27" s="154">
        <v>2.5</v>
      </c>
      <c r="H27" s="154">
        <v>3</v>
      </c>
      <c r="I27" s="154">
        <v>3.5</v>
      </c>
      <c r="J27" s="154">
        <v>4</v>
      </c>
      <c r="K27" s="159">
        <v>4.5</v>
      </c>
      <c r="L27" s="159">
        <v>5</v>
      </c>
      <c r="M27" s="161">
        <v>5.5</v>
      </c>
      <c r="N27" s="160">
        <v>6</v>
      </c>
      <c r="O27" s="159">
        <v>6.5</v>
      </c>
      <c r="P27" s="159">
        <v>7</v>
      </c>
      <c r="Q27" s="159">
        <v>7.5</v>
      </c>
      <c r="R27" s="159">
        <v>8</v>
      </c>
    </row>
    <row r="30" spans="1:29" x14ac:dyDescent="0.25">
      <c r="B30" s="154" t="s">
        <v>85</v>
      </c>
      <c r="C30" s="154" t="s">
        <v>82</v>
      </c>
      <c r="D30" s="154">
        <v>0.09</v>
      </c>
      <c r="E30" s="154">
        <v>0.19</v>
      </c>
      <c r="F30" s="154">
        <v>0.28000000000000003</v>
      </c>
      <c r="G30" s="154">
        <v>0.36</v>
      </c>
      <c r="H30" s="154">
        <v>0.49</v>
      </c>
      <c r="I30" s="154">
        <v>0.56999999999999995</v>
      </c>
    </row>
    <row r="31" spans="1:29" x14ac:dyDescent="0.25">
      <c r="B31" s="154" t="s">
        <v>84</v>
      </c>
      <c r="C31" s="154" t="s">
        <v>49</v>
      </c>
      <c r="D31" s="154">
        <v>1</v>
      </c>
      <c r="E31" s="154">
        <v>2</v>
      </c>
      <c r="F31" s="154">
        <v>3</v>
      </c>
      <c r="G31" s="154">
        <v>4</v>
      </c>
      <c r="H31" s="154">
        <v>5</v>
      </c>
      <c r="I31" s="154">
        <v>6</v>
      </c>
    </row>
    <row r="33" spans="2:14" x14ac:dyDescent="0.25">
      <c r="B33" s="154" t="s">
        <v>86</v>
      </c>
      <c r="C33" s="154" t="s">
        <v>82</v>
      </c>
      <c r="D33" s="154">
        <v>4.4999999999999998E-2</v>
      </c>
      <c r="E33" s="154">
        <v>6.5000000000000002E-2</v>
      </c>
      <c r="F33" s="154">
        <v>9.5000000000000001E-2</v>
      </c>
      <c r="G33" s="154">
        <v>0.155</v>
      </c>
      <c r="H33" s="198">
        <v>0.22</v>
      </c>
      <c r="I33" s="198">
        <v>0.32</v>
      </c>
    </row>
    <row r="34" spans="2:14" x14ac:dyDescent="0.25">
      <c r="B34" s="154" t="s">
        <v>84</v>
      </c>
      <c r="C34" s="154" t="s">
        <v>49</v>
      </c>
      <c r="D34" s="154">
        <v>1</v>
      </c>
      <c r="E34" s="154">
        <v>2</v>
      </c>
      <c r="F34" s="154">
        <v>3</v>
      </c>
      <c r="G34" s="154">
        <v>4</v>
      </c>
      <c r="H34" s="154">
        <v>5</v>
      </c>
      <c r="I34" s="154">
        <v>6</v>
      </c>
    </row>
    <row r="36" spans="2:14" x14ac:dyDescent="0.25">
      <c r="B36" s="154" t="s">
        <v>87</v>
      </c>
      <c r="C36" s="154" t="s">
        <v>82</v>
      </c>
      <c r="D36" s="199">
        <v>0.12</v>
      </c>
      <c r="E36" s="199">
        <v>0.18</v>
      </c>
      <c r="F36" s="199">
        <v>0.27</v>
      </c>
      <c r="G36" s="199">
        <v>0.4</v>
      </c>
      <c r="H36" s="199">
        <v>0.55000000000000004</v>
      </c>
      <c r="I36" s="199">
        <v>0.7</v>
      </c>
      <c r="J36" s="199">
        <v>0.85</v>
      </c>
      <c r="K36" s="199">
        <v>1</v>
      </c>
      <c r="L36" s="199">
        <v>1.2</v>
      </c>
    </row>
    <row r="37" spans="2:14" x14ac:dyDescent="0.25">
      <c r="B37" s="154" t="s">
        <v>83</v>
      </c>
      <c r="C37" s="154" t="s">
        <v>49</v>
      </c>
      <c r="D37" s="200">
        <v>1.25</v>
      </c>
      <c r="E37" s="200">
        <v>1.2</v>
      </c>
      <c r="F37" s="200">
        <v>1.75</v>
      </c>
      <c r="G37" s="200">
        <v>2</v>
      </c>
      <c r="H37" s="200">
        <v>2.5</v>
      </c>
      <c r="I37" s="200">
        <v>3</v>
      </c>
      <c r="J37" s="200">
        <v>3.5</v>
      </c>
      <c r="K37" s="200">
        <v>4</v>
      </c>
      <c r="L37" s="200" t="s">
        <v>88</v>
      </c>
    </row>
    <row r="38" spans="2:14" x14ac:dyDescent="0.25">
      <c r="B38" s="201"/>
      <c r="C38" s="201"/>
      <c r="D38" s="202"/>
      <c r="E38" s="202"/>
      <c r="F38" s="202"/>
      <c r="G38" s="202"/>
      <c r="H38" s="202"/>
      <c r="I38" s="202"/>
      <c r="J38" s="202"/>
      <c r="K38" s="202"/>
      <c r="L38" s="202"/>
    </row>
    <row r="39" spans="2:14" x14ac:dyDescent="0.25">
      <c r="B39" s="154" t="s">
        <v>87</v>
      </c>
      <c r="C39" s="154" t="s">
        <v>82</v>
      </c>
      <c r="D39" s="199">
        <v>0.14000000000000001</v>
      </c>
      <c r="E39" s="199">
        <v>0.2</v>
      </c>
      <c r="F39" s="199">
        <v>0.31</v>
      </c>
      <c r="G39" s="199">
        <v>0.43</v>
      </c>
      <c r="H39" s="199">
        <v>0.6</v>
      </c>
      <c r="I39" s="199">
        <v>0.79</v>
      </c>
      <c r="J39" s="199">
        <v>1</v>
      </c>
      <c r="K39" s="199">
        <v>1.2</v>
      </c>
      <c r="L39" s="199">
        <v>1.35</v>
      </c>
      <c r="M39" s="35" t="s">
        <v>92</v>
      </c>
      <c r="N39" s="203" t="s">
        <v>91</v>
      </c>
    </row>
    <row r="40" spans="2:14" x14ac:dyDescent="0.25">
      <c r="B40" s="154" t="s">
        <v>90</v>
      </c>
      <c r="C40" s="154" t="s">
        <v>49</v>
      </c>
      <c r="D40" s="200">
        <v>1.25</v>
      </c>
      <c r="E40" s="200">
        <v>1.2</v>
      </c>
      <c r="F40" s="200">
        <v>1.75</v>
      </c>
      <c r="G40" s="200">
        <v>2</v>
      </c>
      <c r="H40" s="200">
        <v>2.5</v>
      </c>
      <c r="I40" s="200">
        <v>3</v>
      </c>
      <c r="J40" s="200">
        <v>3.5</v>
      </c>
      <c r="K40" s="200">
        <v>4</v>
      </c>
      <c r="L40" s="200" t="s">
        <v>88</v>
      </c>
    </row>
    <row r="42" spans="2:14" x14ac:dyDescent="0.25">
      <c r="B42" s="154" t="s">
        <v>87</v>
      </c>
      <c r="C42" s="154" t="s">
        <v>82</v>
      </c>
      <c r="D42" s="199">
        <v>0.15</v>
      </c>
      <c r="E42" s="199">
        <v>0.22</v>
      </c>
      <c r="F42" s="199">
        <v>0.36</v>
      </c>
      <c r="G42" s="199">
        <v>0.45</v>
      </c>
      <c r="H42" s="199">
        <v>0.65</v>
      </c>
      <c r="I42" s="199">
        <v>0.8</v>
      </c>
      <c r="J42" s="199">
        <v>1.2</v>
      </c>
      <c r="K42" s="199">
        <v>1.4</v>
      </c>
      <c r="L42" s="199">
        <v>1.8</v>
      </c>
    </row>
    <row r="43" spans="2:14" x14ac:dyDescent="0.25">
      <c r="B43" s="154" t="s">
        <v>89</v>
      </c>
      <c r="C43" s="154" t="s">
        <v>49</v>
      </c>
      <c r="D43" s="200">
        <v>1.25</v>
      </c>
      <c r="E43" s="200">
        <v>1.2</v>
      </c>
      <c r="F43" s="200">
        <v>1.75</v>
      </c>
      <c r="G43" s="200">
        <v>2</v>
      </c>
      <c r="H43" s="200">
        <v>2.5</v>
      </c>
      <c r="I43" s="200">
        <v>3</v>
      </c>
      <c r="J43" s="200">
        <v>3.5</v>
      </c>
      <c r="K43" s="200">
        <v>4</v>
      </c>
      <c r="L43" s="200" t="s">
        <v>88</v>
      </c>
    </row>
  </sheetData>
  <mergeCells count="7">
    <mergeCell ref="A2:A21"/>
    <mergeCell ref="X2:AC2"/>
    <mergeCell ref="R2:W2"/>
    <mergeCell ref="C4:AC4"/>
    <mergeCell ref="H2:L2"/>
    <mergeCell ref="C2:G2"/>
    <mergeCell ref="M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G1" sqref="G1"/>
    </sheetView>
  </sheetViews>
  <sheetFormatPr baseColWidth="10" defaultRowHeight="15" x14ac:dyDescent="0.25"/>
  <sheetData>
    <row r="1" spans="1:11" x14ac:dyDescent="0.25">
      <c r="A1" s="50" t="s">
        <v>0</v>
      </c>
      <c r="B1" s="51"/>
      <c r="C1" s="52">
        <f>Inndata!F11</f>
        <v>75</v>
      </c>
      <c r="D1" s="50" t="s">
        <v>1</v>
      </c>
      <c r="F1" s="52" t="s">
        <v>53</v>
      </c>
      <c r="G1" s="50">
        <f>Inndata!F17</f>
        <v>10</v>
      </c>
      <c r="H1" s="162" t="s">
        <v>54</v>
      </c>
    </row>
    <row r="2" spans="1:11" x14ac:dyDescent="0.25">
      <c r="A2" s="50" t="s">
        <v>2</v>
      </c>
      <c r="B2" s="51"/>
      <c r="C2" s="52">
        <f>Inndata!F13</f>
        <v>65</v>
      </c>
      <c r="D2" s="50" t="s">
        <v>1</v>
      </c>
      <c r="F2" s="1"/>
    </row>
    <row r="3" spans="1:11" x14ac:dyDescent="0.25">
      <c r="A3" s="50" t="s">
        <v>3</v>
      </c>
      <c r="B3" s="51"/>
      <c r="C3" s="52">
        <f>Inndata!F15</f>
        <v>20</v>
      </c>
      <c r="D3" s="50" t="s">
        <v>1</v>
      </c>
      <c r="F3" s="1"/>
    </row>
    <row r="4" spans="1:11" x14ac:dyDescent="0.25">
      <c r="A4" s="50" t="s">
        <v>25</v>
      </c>
      <c r="B4" s="51"/>
      <c r="C4" s="53">
        <f>(75-65)/LN((75-20)/(65-20))</f>
        <v>49.83288654563971</v>
      </c>
      <c r="D4" s="50" t="s">
        <v>4</v>
      </c>
      <c r="F4" s="1"/>
    </row>
    <row r="5" spans="1:11" x14ac:dyDescent="0.25">
      <c r="A5" s="50" t="s">
        <v>26</v>
      </c>
      <c r="B5" s="51"/>
      <c r="C5" s="53">
        <f>(C1-C2)/LN((C1-C3)/(C2-C3))</f>
        <v>49.83288654563971</v>
      </c>
      <c r="D5" s="50" t="s">
        <v>4</v>
      </c>
      <c r="F5" s="1"/>
    </row>
    <row r="6" spans="1:11" x14ac:dyDescent="0.25">
      <c r="A6" s="81" t="s">
        <v>98</v>
      </c>
      <c r="B6" s="1"/>
      <c r="C6" s="1"/>
      <c r="D6" s="1"/>
      <c r="E6" s="1"/>
      <c r="F6" s="1"/>
    </row>
    <row r="7" spans="1:11" x14ac:dyDescent="0.25">
      <c r="A7" s="48" t="s">
        <v>18</v>
      </c>
      <c r="B7" s="343" t="s">
        <v>10</v>
      </c>
      <c r="C7" s="344"/>
      <c r="D7" s="343" t="s">
        <v>11</v>
      </c>
      <c r="E7" s="344"/>
      <c r="F7" s="343" t="s">
        <v>12</v>
      </c>
      <c r="G7" s="341"/>
      <c r="H7" s="340" t="s">
        <v>13</v>
      </c>
      <c r="I7" s="341"/>
      <c r="J7" s="340" t="s">
        <v>14</v>
      </c>
      <c r="K7" s="342"/>
    </row>
    <row r="8" spans="1:11" x14ac:dyDescent="0.25">
      <c r="A8" s="16"/>
      <c r="B8" s="7" t="s">
        <v>15</v>
      </c>
      <c r="C8" s="7" t="s">
        <v>16</v>
      </c>
      <c r="D8" s="7" t="s">
        <v>15</v>
      </c>
      <c r="E8" s="7" t="s">
        <v>16</v>
      </c>
      <c r="F8" s="7" t="s">
        <v>17</v>
      </c>
      <c r="G8" s="7" t="s">
        <v>16</v>
      </c>
      <c r="H8" s="7" t="s">
        <v>17</v>
      </c>
      <c r="I8" s="7" t="s">
        <v>16</v>
      </c>
      <c r="J8" s="7" t="s">
        <v>17</v>
      </c>
      <c r="K8" s="8" t="s">
        <v>16</v>
      </c>
    </row>
    <row r="9" spans="1:11" x14ac:dyDescent="0.25">
      <c r="A9" s="10">
        <v>200</v>
      </c>
      <c r="B9" s="15"/>
      <c r="C9" s="15"/>
      <c r="D9" s="15"/>
      <c r="E9" s="15"/>
      <c r="F9" s="15"/>
      <c r="G9" s="15"/>
      <c r="H9" s="9">
        <v>678</v>
      </c>
      <c r="I9" s="18">
        <v>1.2827999999999999</v>
      </c>
      <c r="J9" s="9">
        <v>998</v>
      </c>
      <c r="K9" s="20">
        <v>1.2849999999999999</v>
      </c>
    </row>
    <row r="10" spans="1:11" x14ac:dyDescent="0.25">
      <c r="A10" s="10">
        <v>300</v>
      </c>
      <c r="B10" s="11">
        <v>335</v>
      </c>
      <c r="C10" s="17">
        <v>1.2361</v>
      </c>
      <c r="D10" s="11">
        <v>551</v>
      </c>
      <c r="E10" s="17">
        <v>1.2196</v>
      </c>
      <c r="F10" s="11">
        <v>720</v>
      </c>
      <c r="G10" s="17">
        <v>1.2730999999999999</v>
      </c>
      <c r="H10" s="11">
        <v>959</v>
      </c>
      <c r="I10" s="17">
        <v>1.2776000000000001</v>
      </c>
      <c r="J10" s="11">
        <v>1300</v>
      </c>
      <c r="K10" s="21">
        <v>1.2670999999999999</v>
      </c>
    </row>
    <row r="11" spans="1:11" x14ac:dyDescent="0.25">
      <c r="A11" s="12">
        <v>400</v>
      </c>
      <c r="B11" s="9">
        <v>425</v>
      </c>
      <c r="C11" s="18">
        <v>1.2549999999999999</v>
      </c>
      <c r="D11" s="9">
        <v>697</v>
      </c>
      <c r="E11" s="18">
        <v>1.2371000000000001</v>
      </c>
      <c r="F11" s="9">
        <v>894</v>
      </c>
      <c r="G11" s="18">
        <v>1.2809999999999999</v>
      </c>
      <c r="H11" s="9">
        <v>1207</v>
      </c>
      <c r="I11" s="18">
        <v>1.2827</v>
      </c>
      <c r="J11" s="9">
        <v>1633</v>
      </c>
      <c r="K11" s="20">
        <v>1.2736000000000001</v>
      </c>
    </row>
    <row r="12" spans="1:11" x14ac:dyDescent="0.25">
      <c r="A12" s="12">
        <v>500</v>
      </c>
      <c r="B12" s="11">
        <v>514</v>
      </c>
      <c r="C12" s="17">
        <v>1.2739</v>
      </c>
      <c r="D12" s="11">
        <v>840</v>
      </c>
      <c r="E12" s="17">
        <v>1.2545999999999999</v>
      </c>
      <c r="F12" s="11">
        <v>1063</v>
      </c>
      <c r="G12" s="17">
        <v>1.2888999999999999</v>
      </c>
      <c r="H12" s="11">
        <v>1441</v>
      </c>
      <c r="I12" s="17">
        <v>1.2879</v>
      </c>
      <c r="J12" s="11">
        <v>1944</v>
      </c>
      <c r="K12" s="21">
        <v>1.2801</v>
      </c>
    </row>
    <row r="13" spans="1:11" x14ac:dyDescent="0.25">
      <c r="A13" s="12">
        <v>600</v>
      </c>
      <c r="B13" s="9">
        <v>602</v>
      </c>
      <c r="C13" s="18">
        <v>1.2927999999999999</v>
      </c>
      <c r="D13" s="9">
        <v>979</v>
      </c>
      <c r="E13" s="18">
        <v>1.2721</v>
      </c>
      <c r="F13" s="9">
        <v>1229</v>
      </c>
      <c r="G13" s="18">
        <v>1.2968999999999999</v>
      </c>
      <c r="H13" s="9">
        <v>1666</v>
      </c>
      <c r="I13" s="18">
        <v>1.2929999999999999</v>
      </c>
      <c r="J13" s="9">
        <v>2236</v>
      </c>
      <c r="K13" s="20">
        <v>1.2866</v>
      </c>
    </row>
    <row r="14" spans="1:11" x14ac:dyDescent="0.25">
      <c r="A14" s="13">
        <v>900</v>
      </c>
      <c r="B14" s="14">
        <v>872</v>
      </c>
      <c r="C14" s="19">
        <v>1.2935000000000001</v>
      </c>
      <c r="D14" s="14">
        <v>1390</v>
      </c>
      <c r="E14" s="19">
        <v>1.3044</v>
      </c>
      <c r="F14" s="14">
        <v>1723</v>
      </c>
      <c r="G14" s="19">
        <v>1.3343</v>
      </c>
      <c r="H14" s="14">
        <v>2295</v>
      </c>
      <c r="I14" s="19">
        <v>1.3069</v>
      </c>
      <c r="J14" s="14">
        <v>3023</v>
      </c>
      <c r="K14" s="22">
        <v>1.3068</v>
      </c>
    </row>
    <row r="17" spans="1:12" x14ac:dyDescent="0.25">
      <c r="A17" s="81" t="s">
        <v>33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x14ac:dyDescent="0.25">
      <c r="A18" s="347" t="s">
        <v>34</v>
      </c>
      <c r="B18" s="345" t="s">
        <v>35</v>
      </c>
      <c r="C18" s="350"/>
      <c r="D18" s="345" t="s">
        <v>36</v>
      </c>
      <c r="E18" s="350"/>
      <c r="F18" s="345" t="s">
        <v>37</v>
      </c>
      <c r="G18" s="350"/>
      <c r="H18" s="345" t="s">
        <v>38</v>
      </c>
      <c r="I18" s="350"/>
      <c r="J18" s="345" t="s">
        <v>39</v>
      </c>
      <c r="K18" s="346"/>
      <c r="L18" s="80"/>
    </row>
    <row r="19" spans="1:12" x14ac:dyDescent="0.25">
      <c r="A19" s="348"/>
      <c r="B19" s="85" t="s">
        <v>40</v>
      </c>
      <c r="C19" s="85" t="s">
        <v>6</v>
      </c>
      <c r="D19" s="85" t="s">
        <v>40</v>
      </c>
      <c r="E19" s="85" t="s">
        <v>6</v>
      </c>
      <c r="F19" s="85" t="s">
        <v>41</v>
      </c>
      <c r="G19" s="85" t="s">
        <v>6</v>
      </c>
      <c r="H19" s="85" t="s">
        <v>41</v>
      </c>
      <c r="I19" s="85" t="s">
        <v>6</v>
      </c>
      <c r="J19" s="85" t="s">
        <v>41</v>
      </c>
      <c r="K19" s="86" t="s">
        <v>6</v>
      </c>
      <c r="L19" s="80"/>
    </row>
    <row r="20" spans="1:12" x14ac:dyDescent="0.25">
      <c r="A20" s="349"/>
      <c r="B20" s="90"/>
      <c r="C20" s="90"/>
      <c r="D20" s="90"/>
      <c r="E20" s="90"/>
      <c r="F20" s="90"/>
      <c r="G20" s="90"/>
      <c r="H20" s="87">
        <v>653</v>
      </c>
      <c r="I20" s="93">
        <v>1.2704</v>
      </c>
      <c r="J20" s="87">
        <v>971</v>
      </c>
      <c r="K20" s="95">
        <v>1.2699</v>
      </c>
      <c r="L20" s="80"/>
    </row>
    <row r="21" spans="1:12" x14ac:dyDescent="0.25">
      <c r="A21" s="82">
        <v>305</v>
      </c>
      <c r="B21" s="88">
        <v>288</v>
      </c>
      <c r="C21" s="92">
        <v>1.2923</v>
      </c>
      <c r="D21" s="88">
        <v>487</v>
      </c>
      <c r="E21" s="92">
        <v>1.2766</v>
      </c>
      <c r="F21" s="88">
        <v>657</v>
      </c>
      <c r="G21" s="92">
        <v>1.3125</v>
      </c>
      <c r="H21" s="88">
        <v>902</v>
      </c>
      <c r="I21" s="92">
        <v>1.3061</v>
      </c>
      <c r="J21" s="88">
        <v>1256</v>
      </c>
      <c r="K21" s="96">
        <v>1.2863</v>
      </c>
      <c r="L21" s="80"/>
    </row>
    <row r="22" spans="1:12" x14ac:dyDescent="0.25">
      <c r="A22" s="83">
        <v>405</v>
      </c>
      <c r="B22" s="87">
        <v>369</v>
      </c>
      <c r="C22" s="93">
        <v>1.2931999999999999</v>
      </c>
      <c r="D22" s="87">
        <v>619</v>
      </c>
      <c r="E22" s="93">
        <v>1.2785</v>
      </c>
      <c r="F22" s="87">
        <v>805</v>
      </c>
      <c r="G22" s="93">
        <v>1.3197000000000001</v>
      </c>
      <c r="H22" s="87">
        <v>1125</v>
      </c>
      <c r="I22" s="93">
        <v>1.3104</v>
      </c>
      <c r="J22" s="87">
        <v>1599</v>
      </c>
      <c r="K22" s="95">
        <v>1.2944</v>
      </c>
      <c r="L22" s="80"/>
    </row>
    <row r="23" spans="1:12" x14ac:dyDescent="0.25">
      <c r="A23" s="83">
        <v>505</v>
      </c>
      <c r="B23" s="88">
        <v>447</v>
      </c>
      <c r="C23" s="92">
        <v>1.294</v>
      </c>
      <c r="D23" s="88">
        <v>749</v>
      </c>
      <c r="E23" s="92">
        <v>1.2805</v>
      </c>
      <c r="F23" s="88">
        <v>954</v>
      </c>
      <c r="G23" s="92">
        <v>1.3268</v>
      </c>
      <c r="H23" s="88">
        <v>1339</v>
      </c>
      <c r="I23" s="92">
        <v>1.3146</v>
      </c>
      <c r="J23" s="88">
        <v>1918</v>
      </c>
      <c r="K23" s="96">
        <v>1.3026</v>
      </c>
      <c r="L23" s="80"/>
    </row>
    <row r="24" spans="1:12" x14ac:dyDescent="0.25">
      <c r="A24" s="83">
        <v>605</v>
      </c>
      <c r="B24" s="87">
        <v>524</v>
      </c>
      <c r="C24" s="93">
        <v>1.2948999999999999</v>
      </c>
      <c r="D24" s="87">
        <v>878</v>
      </c>
      <c r="E24" s="93">
        <v>1.2824</v>
      </c>
      <c r="F24" s="87">
        <v>1106</v>
      </c>
      <c r="G24" s="93">
        <v>1.3340000000000001</v>
      </c>
      <c r="H24" s="87">
        <v>1549</v>
      </c>
      <c r="I24" s="93">
        <v>1.3189</v>
      </c>
      <c r="J24" s="87">
        <v>2215</v>
      </c>
      <c r="K24" s="95">
        <v>1.3107</v>
      </c>
      <c r="L24" s="80"/>
    </row>
    <row r="25" spans="1:12" x14ac:dyDescent="0.25">
      <c r="A25" s="84">
        <v>905</v>
      </c>
      <c r="B25" s="89">
        <v>747</v>
      </c>
      <c r="C25" s="94">
        <v>1.2894000000000001</v>
      </c>
      <c r="D25" s="89">
        <v>1265</v>
      </c>
      <c r="E25" s="94">
        <v>1.2870999999999999</v>
      </c>
      <c r="F25" s="89">
        <v>1599</v>
      </c>
      <c r="G25" s="94">
        <v>1.3383</v>
      </c>
      <c r="H25" s="89">
        <v>2164</v>
      </c>
      <c r="I25" s="94">
        <v>1.333</v>
      </c>
      <c r="J25" s="89">
        <v>2989</v>
      </c>
      <c r="K25" s="97">
        <v>1.3347</v>
      </c>
      <c r="L25" s="80"/>
    </row>
    <row r="26" spans="1:12" x14ac:dyDescent="0.25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8" spans="1:12" x14ac:dyDescent="0.25">
      <c r="A28" s="81" t="s">
        <v>99</v>
      </c>
      <c r="B28" s="80"/>
      <c r="C28" s="80"/>
      <c r="D28" s="80"/>
      <c r="E28" s="80"/>
      <c r="F28" s="80"/>
      <c r="G28" s="80"/>
      <c r="H28" s="80"/>
    </row>
    <row r="29" spans="1:12" x14ac:dyDescent="0.25">
      <c r="A29" s="347" t="s">
        <v>18</v>
      </c>
      <c r="B29" s="345" t="s">
        <v>35</v>
      </c>
      <c r="C29" s="350"/>
      <c r="D29" s="345" t="s">
        <v>100</v>
      </c>
      <c r="E29" s="350"/>
      <c r="F29" s="345" t="s">
        <v>101</v>
      </c>
      <c r="G29" s="346"/>
      <c r="H29" s="80"/>
    </row>
    <row r="30" spans="1:12" x14ac:dyDescent="0.25">
      <c r="A30" s="349"/>
      <c r="B30" s="85" t="s">
        <v>40</v>
      </c>
      <c r="C30" s="85" t="s">
        <v>6</v>
      </c>
      <c r="D30" s="85" t="s">
        <v>41</v>
      </c>
      <c r="E30" s="85" t="s">
        <v>6</v>
      </c>
      <c r="F30" s="85" t="s">
        <v>41</v>
      </c>
      <c r="G30" s="86" t="s">
        <v>6</v>
      </c>
      <c r="H30" s="80"/>
    </row>
    <row r="31" spans="1:12" x14ac:dyDescent="0.25">
      <c r="A31" s="82">
        <v>305</v>
      </c>
      <c r="B31" s="87">
        <v>288</v>
      </c>
      <c r="C31" s="93">
        <v>1.2923</v>
      </c>
      <c r="D31" s="87">
        <v>538</v>
      </c>
      <c r="E31" s="93">
        <v>1.2864</v>
      </c>
      <c r="F31" s="87">
        <v>776</v>
      </c>
      <c r="G31" s="95">
        <v>1.2833000000000001</v>
      </c>
      <c r="H31" s="80"/>
    </row>
    <row r="32" spans="1:12" x14ac:dyDescent="0.25">
      <c r="A32" s="82">
        <v>405</v>
      </c>
      <c r="B32" s="88">
        <v>369</v>
      </c>
      <c r="C32" s="92">
        <v>1.2931999999999999</v>
      </c>
      <c r="D32" s="88">
        <v>674</v>
      </c>
      <c r="E32" s="92">
        <v>1.2881</v>
      </c>
      <c r="F32" s="88">
        <v>961</v>
      </c>
      <c r="G32" s="96">
        <v>1.2842</v>
      </c>
      <c r="H32" s="80"/>
    </row>
    <row r="33" spans="1:8" x14ac:dyDescent="0.25">
      <c r="A33" s="83">
        <v>505</v>
      </c>
      <c r="B33" s="87">
        <v>447</v>
      </c>
      <c r="C33" s="93">
        <v>1.294</v>
      </c>
      <c r="D33" s="87">
        <v>806</v>
      </c>
      <c r="E33" s="93">
        <v>1.2898000000000001</v>
      </c>
      <c r="F33" s="87">
        <v>1141</v>
      </c>
      <c r="G33" s="95">
        <v>1.2850999999999999</v>
      </c>
      <c r="H33" s="80"/>
    </row>
    <row r="34" spans="1:8" x14ac:dyDescent="0.25">
      <c r="A34" s="83">
        <v>605</v>
      </c>
      <c r="B34" s="88">
        <v>524</v>
      </c>
      <c r="C34" s="92">
        <v>1.2948999999999999</v>
      </c>
      <c r="D34" s="88">
        <v>937</v>
      </c>
      <c r="E34" s="92">
        <v>1.2815000000000001</v>
      </c>
      <c r="F34" s="88">
        <v>1321</v>
      </c>
      <c r="G34" s="96">
        <v>1.286</v>
      </c>
      <c r="H34" s="80"/>
    </row>
    <row r="35" spans="1:8" x14ac:dyDescent="0.25">
      <c r="A35" s="84">
        <v>905</v>
      </c>
      <c r="B35" s="223">
        <v>747</v>
      </c>
      <c r="C35" s="224">
        <v>1.2894000000000001</v>
      </c>
      <c r="D35" s="223">
        <v>1328</v>
      </c>
      <c r="E35" s="224">
        <v>1.298</v>
      </c>
      <c r="F35" s="223">
        <v>1868</v>
      </c>
      <c r="G35" s="225">
        <v>1.3036000000000001</v>
      </c>
      <c r="H35" s="80"/>
    </row>
  </sheetData>
  <mergeCells count="15">
    <mergeCell ref="A29:A30"/>
    <mergeCell ref="B29:C29"/>
    <mergeCell ref="D29:E29"/>
    <mergeCell ref="F29:G29"/>
    <mergeCell ref="D7:E7"/>
    <mergeCell ref="F7:G7"/>
    <mergeCell ref="H7:I7"/>
    <mergeCell ref="J7:K7"/>
    <mergeCell ref="B7:C7"/>
    <mergeCell ref="J18:K18"/>
    <mergeCell ref="A18:A20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59"/>
  <sheetViews>
    <sheetView workbookViewId="0">
      <selection activeCell="L9" sqref="L9"/>
    </sheetView>
  </sheetViews>
  <sheetFormatPr baseColWidth="10" defaultRowHeight="12.75" x14ac:dyDescent="0.2"/>
  <cols>
    <col min="1" max="1" width="5.7109375" style="231" customWidth="1"/>
    <col min="2" max="2" width="13" style="231" customWidth="1"/>
    <col min="3" max="21" width="6.7109375" style="231" customWidth="1"/>
    <col min="22" max="16384" width="11.42578125" style="231"/>
  </cols>
  <sheetData>
    <row r="4" spans="1:21" x14ac:dyDescent="0.2">
      <c r="A4" s="237" t="s">
        <v>109</v>
      </c>
      <c r="B4" s="237"/>
    </row>
    <row r="5" spans="1:21" x14ac:dyDescent="0.2">
      <c r="A5" s="242"/>
      <c r="B5" s="242"/>
      <c r="C5" s="355" t="s">
        <v>7</v>
      </c>
      <c r="D5" s="355"/>
      <c r="E5" s="355"/>
      <c r="F5" s="356"/>
      <c r="G5" s="335" t="s">
        <v>103</v>
      </c>
      <c r="H5" s="336"/>
      <c r="I5" s="336"/>
      <c r="J5" s="336"/>
      <c r="K5" s="337"/>
      <c r="L5" s="335" t="s">
        <v>8</v>
      </c>
      <c r="M5" s="336"/>
      <c r="N5" s="336"/>
      <c r="O5" s="336"/>
      <c r="P5" s="337"/>
      <c r="Q5" s="336" t="s">
        <v>104</v>
      </c>
      <c r="R5" s="336"/>
      <c r="S5" s="336"/>
      <c r="T5" s="336"/>
      <c r="U5" s="336"/>
    </row>
    <row r="6" spans="1:21" x14ac:dyDescent="0.2">
      <c r="A6" s="243"/>
      <c r="B6" s="243"/>
      <c r="C6" s="239">
        <v>1600</v>
      </c>
      <c r="D6" s="241">
        <v>1800</v>
      </c>
      <c r="E6" s="241">
        <v>2000</v>
      </c>
      <c r="F6" s="241">
        <v>2200</v>
      </c>
      <c r="G6" s="241">
        <v>1600</v>
      </c>
      <c r="H6" s="241">
        <v>1800</v>
      </c>
      <c r="I6" s="241">
        <v>2000</v>
      </c>
      <c r="J6" s="241">
        <v>2200</v>
      </c>
      <c r="K6" s="241">
        <v>2400</v>
      </c>
      <c r="L6" s="241">
        <v>1600</v>
      </c>
      <c r="M6" s="241">
        <v>1800</v>
      </c>
      <c r="N6" s="241">
        <v>2000</v>
      </c>
      <c r="O6" s="241">
        <v>2200</v>
      </c>
      <c r="P6" s="241">
        <v>2400</v>
      </c>
      <c r="Q6" s="241">
        <v>1600</v>
      </c>
      <c r="R6" s="241">
        <v>1800</v>
      </c>
      <c r="S6" s="241">
        <v>2000</v>
      </c>
      <c r="T6" s="241">
        <v>2200</v>
      </c>
      <c r="U6" s="241">
        <v>2400</v>
      </c>
    </row>
    <row r="7" spans="1:21" x14ac:dyDescent="0.2">
      <c r="A7" s="357" t="s">
        <v>105</v>
      </c>
      <c r="B7" s="358"/>
      <c r="C7" s="352" t="s">
        <v>106</v>
      </c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4"/>
    </row>
    <row r="8" spans="1:21" x14ac:dyDescent="0.2">
      <c r="A8" s="244"/>
      <c r="B8" s="238" t="s">
        <v>107</v>
      </c>
      <c r="C8" s="246"/>
      <c r="D8" s="246"/>
      <c r="E8" s="246"/>
      <c r="F8" s="246"/>
      <c r="G8" s="246">
        <v>1.3035000000000001</v>
      </c>
      <c r="H8" s="246">
        <v>1.3164</v>
      </c>
      <c r="I8" s="246">
        <v>1.3198000000000001</v>
      </c>
      <c r="J8" s="246">
        <v>1.3210999999999999</v>
      </c>
      <c r="K8" s="246">
        <v>1.323</v>
      </c>
      <c r="L8" s="246">
        <v>1.3436999999999999</v>
      </c>
      <c r="M8" s="246">
        <v>1.3488</v>
      </c>
      <c r="N8" s="246">
        <v>1.3539000000000001</v>
      </c>
      <c r="O8" s="246">
        <v>1.3572</v>
      </c>
      <c r="P8" s="246">
        <v>1.3605</v>
      </c>
      <c r="Q8" s="246">
        <v>1.3441000000000001</v>
      </c>
      <c r="R8" s="246">
        <v>1.3322000000000001</v>
      </c>
      <c r="S8" s="246">
        <v>1.3203</v>
      </c>
      <c r="T8" s="246">
        <v>1.3332999999999999</v>
      </c>
      <c r="U8" s="246">
        <v>1.3463000000000001</v>
      </c>
    </row>
    <row r="9" spans="1:21" x14ac:dyDescent="0.2">
      <c r="A9" s="244">
        <v>300</v>
      </c>
      <c r="B9" s="239" t="s">
        <v>108</v>
      </c>
      <c r="C9" s="88"/>
      <c r="D9" s="88"/>
      <c r="E9" s="88"/>
      <c r="F9" s="88"/>
      <c r="G9" s="88">
        <v>725</v>
      </c>
      <c r="H9" s="88">
        <v>831</v>
      </c>
      <c r="I9" s="88">
        <v>890</v>
      </c>
      <c r="J9" s="88">
        <v>965</v>
      </c>
      <c r="K9" s="88">
        <v>1016</v>
      </c>
      <c r="L9" s="88">
        <v>756</v>
      </c>
      <c r="M9" s="88">
        <v>862</v>
      </c>
      <c r="N9" s="88">
        <v>921</v>
      </c>
      <c r="O9" s="88">
        <v>996</v>
      </c>
      <c r="P9" s="88">
        <v>1057</v>
      </c>
      <c r="Q9" s="88">
        <v>1001</v>
      </c>
      <c r="R9" s="88">
        <v>1101</v>
      </c>
      <c r="S9" s="88">
        <v>1196</v>
      </c>
      <c r="T9" s="88">
        <v>1287</v>
      </c>
      <c r="U9" s="88">
        <v>1375</v>
      </c>
    </row>
    <row r="10" spans="1:21" x14ac:dyDescent="0.2">
      <c r="A10" s="244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</row>
    <row r="11" spans="1:21" x14ac:dyDescent="0.2">
      <c r="A11" s="231">
        <v>400</v>
      </c>
      <c r="B11" s="238" t="s">
        <v>107</v>
      </c>
      <c r="C11" s="248">
        <v>1.2535000000000001</v>
      </c>
      <c r="D11" s="248">
        <v>1.2747999999999999</v>
      </c>
      <c r="E11" s="248">
        <v>1.2830999999999999</v>
      </c>
      <c r="F11" s="248">
        <v>1.2984</v>
      </c>
      <c r="G11" s="248">
        <v>1.3035000000000001</v>
      </c>
      <c r="H11" s="248">
        <v>1.3164</v>
      </c>
      <c r="I11" s="248">
        <v>1.3198000000000001</v>
      </c>
      <c r="J11" s="248">
        <v>1.3210999999999999</v>
      </c>
      <c r="K11" s="248">
        <v>1.323</v>
      </c>
      <c r="L11" s="248">
        <v>1.3203</v>
      </c>
      <c r="M11" s="248">
        <v>1.3279000000000001</v>
      </c>
      <c r="N11" s="248">
        <v>1.3338000000000001</v>
      </c>
      <c r="O11" s="248">
        <v>1.3481000000000001</v>
      </c>
      <c r="P11" s="248">
        <v>1.3664000000000001</v>
      </c>
      <c r="Q11" s="248">
        <v>1.3277000000000001</v>
      </c>
      <c r="R11" s="248">
        <v>1.3299000000000001</v>
      </c>
      <c r="S11" s="248">
        <v>1.3304</v>
      </c>
      <c r="T11" s="248">
        <v>1.3311999999999999</v>
      </c>
      <c r="U11" s="248">
        <v>1.35</v>
      </c>
    </row>
    <row r="12" spans="1:21" x14ac:dyDescent="0.2">
      <c r="A12" s="245"/>
      <c r="B12" s="239" t="s">
        <v>108</v>
      </c>
      <c r="C12" s="88">
        <v>673</v>
      </c>
      <c r="D12" s="88">
        <v>746</v>
      </c>
      <c r="E12" s="88">
        <v>813</v>
      </c>
      <c r="F12" s="88">
        <v>903</v>
      </c>
      <c r="G12" s="88">
        <v>965</v>
      </c>
      <c r="H12" s="88">
        <v>1097</v>
      </c>
      <c r="I12" s="88">
        <v>1174</v>
      </c>
      <c r="J12" s="88">
        <v>1274</v>
      </c>
      <c r="K12" s="88">
        <v>1341</v>
      </c>
      <c r="L12" s="88">
        <v>1087</v>
      </c>
      <c r="M12" s="88">
        <v>1201</v>
      </c>
      <c r="N12" s="88">
        <v>1319</v>
      </c>
      <c r="O12" s="88">
        <v>1442</v>
      </c>
      <c r="P12" s="88">
        <v>1554</v>
      </c>
      <c r="Q12" s="88">
        <v>1411</v>
      </c>
      <c r="R12" s="88">
        <v>1548</v>
      </c>
      <c r="S12" s="88">
        <v>1676</v>
      </c>
      <c r="T12" s="88">
        <v>1797</v>
      </c>
      <c r="U12" s="88">
        <v>1824</v>
      </c>
    </row>
    <row r="13" spans="1:21" x14ac:dyDescent="0.2">
      <c r="A13" s="244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</row>
    <row r="14" spans="1:21" x14ac:dyDescent="0.2">
      <c r="A14" s="231">
        <v>500</v>
      </c>
      <c r="B14" s="238" t="s">
        <v>107</v>
      </c>
      <c r="C14" s="248">
        <v>1.2535000000000001</v>
      </c>
      <c r="D14" s="248">
        <v>1.2747999999999999</v>
      </c>
      <c r="E14" s="248">
        <v>1.2830999999999999</v>
      </c>
      <c r="F14" s="248">
        <v>1.2984</v>
      </c>
      <c r="G14" s="248">
        <v>1.3035000000000001</v>
      </c>
      <c r="H14" s="248">
        <v>1.3164</v>
      </c>
      <c r="I14" s="248">
        <v>1.3198000000000001</v>
      </c>
      <c r="J14" s="248">
        <v>1.3210999999999999</v>
      </c>
      <c r="K14" s="248">
        <v>1.323</v>
      </c>
      <c r="L14" s="248">
        <v>1.3293999999999999</v>
      </c>
      <c r="M14" s="248">
        <v>1.3391</v>
      </c>
      <c r="N14" s="248">
        <v>1.3442000000000001</v>
      </c>
      <c r="O14" s="248">
        <v>1.3544</v>
      </c>
      <c r="P14" s="248">
        <v>1.3723000000000001</v>
      </c>
      <c r="Q14" s="248">
        <v>1.3281000000000001</v>
      </c>
      <c r="R14" s="248">
        <v>1.3341000000000001</v>
      </c>
      <c r="S14" s="248">
        <v>1.3409</v>
      </c>
      <c r="T14" s="248">
        <v>1.3436999999999999</v>
      </c>
      <c r="U14" s="248">
        <v>1.3535999999999999</v>
      </c>
    </row>
    <row r="15" spans="1:21" x14ac:dyDescent="0.2">
      <c r="A15" s="245"/>
      <c r="B15" s="239" t="s">
        <v>108</v>
      </c>
      <c r="C15" s="88">
        <v>842</v>
      </c>
      <c r="D15" s="88">
        <v>933</v>
      </c>
      <c r="E15" s="88">
        <v>1016</v>
      </c>
      <c r="F15" s="88">
        <v>1129</v>
      </c>
      <c r="G15" s="88">
        <v>1188</v>
      </c>
      <c r="H15" s="88">
        <v>1363</v>
      </c>
      <c r="I15" s="88">
        <v>1458</v>
      </c>
      <c r="J15" s="88">
        <v>1582</v>
      </c>
      <c r="K15" s="88">
        <v>1665</v>
      </c>
      <c r="L15" s="88">
        <v>1342</v>
      </c>
      <c r="M15" s="88">
        <v>1483</v>
      </c>
      <c r="N15" s="88">
        <v>1629</v>
      </c>
      <c r="O15" s="88">
        <v>1781</v>
      </c>
      <c r="P15" s="88">
        <v>1919</v>
      </c>
      <c r="Q15" s="88">
        <v>1747</v>
      </c>
      <c r="R15" s="88">
        <v>1916</v>
      </c>
      <c r="S15" s="88">
        <v>2075</v>
      </c>
      <c r="T15" s="88">
        <v>2224</v>
      </c>
      <c r="U15" s="88">
        <v>2275</v>
      </c>
    </row>
    <row r="16" spans="1:21" x14ac:dyDescent="0.2">
      <c r="A16" s="244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</row>
    <row r="17" spans="1:21" x14ac:dyDescent="0.2">
      <c r="A17" s="231">
        <v>600</v>
      </c>
      <c r="B17" s="238" t="s">
        <v>107</v>
      </c>
      <c r="C17" s="249">
        <v>1.2535000000000001</v>
      </c>
      <c r="D17" s="249">
        <v>1.2747999999999999</v>
      </c>
      <c r="E17" s="249">
        <v>1.2830999999999999</v>
      </c>
      <c r="F17" s="249">
        <v>1.298</v>
      </c>
      <c r="G17" s="249">
        <v>1.3035000000000001</v>
      </c>
      <c r="H17" s="249">
        <v>1.3164</v>
      </c>
      <c r="I17" s="249">
        <v>1.3198000000000001</v>
      </c>
      <c r="J17" s="249">
        <v>1.3210999999999999</v>
      </c>
      <c r="K17" s="249">
        <v>1.323</v>
      </c>
      <c r="L17" s="249">
        <v>1.3386</v>
      </c>
      <c r="M17" s="249">
        <v>1.3503000000000001</v>
      </c>
      <c r="N17" s="249">
        <v>1.3546</v>
      </c>
      <c r="O17" s="249">
        <v>1.3608</v>
      </c>
      <c r="P17" s="249">
        <v>1.3782000000000001</v>
      </c>
      <c r="Q17" s="249">
        <v>1.3284</v>
      </c>
      <c r="R17" s="249">
        <v>1.3384</v>
      </c>
      <c r="S17" s="249">
        <v>1.3513999999999999</v>
      </c>
      <c r="T17" s="249">
        <v>1.3563000000000001</v>
      </c>
      <c r="U17" s="249">
        <v>1.3573</v>
      </c>
    </row>
    <row r="18" spans="1:21" x14ac:dyDescent="0.2">
      <c r="A18" s="245"/>
      <c r="B18" s="239" t="s">
        <v>108</v>
      </c>
      <c r="C18" s="250">
        <v>1010</v>
      </c>
      <c r="D18" s="250">
        <v>1119</v>
      </c>
      <c r="E18" s="250">
        <v>1219</v>
      </c>
      <c r="F18" s="250">
        <v>1355</v>
      </c>
      <c r="G18" s="250">
        <v>1419</v>
      </c>
      <c r="H18" s="250">
        <v>1628</v>
      </c>
      <c r="I18" s="250">
        <v>1742</v>
      </c>
      <c r="J18" s="250">
        <v>1890</v>
      </c>
      <c r="K18" s="250">
        <v>1990</v>
      </c>
      <c r="L18" s="250">
        <v>1594</v>
      </c>
      <c r="M18" s="250">
        <v>1761</v>
      </c>
      <c r="N18" s="250">
        <v>1935</v>
      </c>
      <c r="O18" s="250">
        <v>2116</v>
      </c>
      <c r="P18" s="250">
        <v>2149</v>
      </c>
      <c r="Q18" s="250">
        <v>2080</v>
      </c>
      <c r="R18" s="250">
        <v>2281</v>
      </c>
      <c r="S18" s="250">
        <v>2471</v>
      </c>
      <c r="T18" s="250">
        <v>2648</v>
      </c>
      <c r="U18" s="250">
        <v>2727</v>
      </c>
    </row>
    <row r="19" spans="1:21" x14ac:dyDescent="0.2">
      <c r="A19" s="244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</row>
    <row r="20" spans="1:21" x14ac:dyDescent="0.2">
      <c r="A20" s="231">
        <v>700</v>
      </c>
      <c r="B20" s="238" t="s">
        <v>107</v>
      </c>
      <c r="C20" s="248">
        <v>1.2535000000000001</v>
      </c>
      <c r="D20" s="248">
        <v>1.2747999999999999</v>
      </c>
      <c r="E20" s="248">
        <v>1.2830999999999999</v>
      </c>
      <c r="F20" s="248">
        <v>1.2984</v>
      </c>
      <c r="G20" s="248">
        <v>1.3035000000000001</v>
      </c>
      <c r="H20" s="248">
        <v>1.3164</v>
      </c>
      <c r="I20" s="248">
        <v>1.3198000000000001</v>
      </c>
      <c r="J20" s="248">
        <v>1.3210999999999999</v>
      </c>
      <c r="K20" s="248">
        <v>1.323</v>
      </c>
      <c r="L20" s="248">
        <v>1.3476999999999999</v>
      </c>
      <c r="M20" s="248">
        <v>1.3613999999999999</v>
      </c>
      <c r="N20" s="248">
        <v>1.365</v>
      </c>
      <c r="O20" s="248">
        <v>1.3671</v>
      </c>
      <c r="P20" s="248">
        <v>1.3839999999999999</v>
      </c>
      <c r="Q20" s="248">
        <v>1.3288</v>
      </c>
      <c r="R20" s="248">
        <v>1.3427</v>
      </c>
      <c r="S20" s="248">
        <v>1.3619000000000001</v>
      </c>
      <c r="T20" s="248">
        <v>1.3688</v>
      </c>
      <c r="U20" s="248">
        <v>1.361</v>
      </c>
    </row>
    <row r="21" spans="1:21" x14ac:dyDescent="0.2">
      <c r="A21" s="245"/>
      <c r="B21" s="239" t="s">
        <v>108</v>
      </c>
      <c r="C21" s="88">
        <v>1178</v>
      </c>
      <c r="D21" s="88">
        <v>1306</v>
      </c>
      <c r="E21" s="88">
        <v>1422</v>
      </c>
      <c r="F21" s="88">
        <v>1581</v>
      </c>
      <c r="G21" s="88">
        <v>1651</v>
      </c>
      <c r="H21" s="88">
        <v>1894</v>
      </c>
      <c r="I21" s="88">
        <v>2026</v>
      </c>
      <c r="J21" s="88">
        <v>2199</v>
      </c>
      <c r="K21" s="88">
        <v>2315</v>
      </c>
      <c r="L21" s="88">
        <v>1844</v>
      </c>
      <c r="M21" s="88">
        <v>2037</v>
      </c>
      <c r="N21" s="88">
        <v>2238</v>
      </c>
      <c r="O21" s="88">
        <v>2447</v>
      </c>
      <c r="P21" s="88">
        <v>2521</v>
      </c>
      <c r="Q21" s="88">
        <v>2410</v>
      </c>
      <c r="R21" s="88">
        <v>2644</v>
      </c>
      <c r="S21" s="88">
        <v>2863</v>
      </c>
      <c r="T21" s="88">
        <v>3069</v>
      </c>
      <c r="U21" s="88">
        <v>3181</v>
      </c>
    </row>
    <row r="22" spans="1:21" x14ac:dyDescent="0.2">
      <c r="A22" s="244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</row>
    <row r="23" spans="1:21" x14ac:dyDescent="0.2">
      <c r="A23" s="231">
        <v>800</v>
      </c>
      <c r="B23" s="238" t="s">
        <v>107</v>
      </c>
      <c r="C23" s="248"/>
      <c r="D23" s="248"/>
      <c r="E23" s="248"/>
      <c r="F23" s="248"/>
      <c r="G23" s="248">
        <v>1.3035000000000001</v>
      </c>
      <c r="H23" s="248">
        <v>1.3164</v>
      </c>
      <c r="I23" s="248">
        <v>1.3198000000000001</v>
      </c>
      <c r="J23" s="248">
        <v>1.3210999999999999</v>
      </c>
      <c r="K23" s="248">
        <v>1.323</v>
      </c>
      <c r="L23" s="248">
        <v>1.3668</v>
      </c>
      <c r="M23" s="248">
        <v>1.3745000000000001</v>
      </c>
      <c r="N23" s="248">
        <v>1.3823000000000001</v>
      </c>
      <c r="O23" s="248">
        <v>1.3861000000000001</v>
      </c>
      <c r="P23" s="248">
        <v>1.3861000000000001</v>
      </c>
      <c r="Q23" s="248">
        <v>1.3526</v>
      </c>
      <c r="R23" s="248">
        <v>1.3627</v>
      </c>
      <c r="S23" s="248">
        <v>1.3727</v>
      </c>
      <c r="T23" s="248">
        <v>1.3687</v>
      </c>
      <c r="U23" s="248">
        <v>1.3646</v>
      </c>
    </row>
    <row r="24" spans="1:21" x14ac:dyDescent="0.2">
      <c r="A24" s="245"/>
      <c r="B24" s="239" t="s">
        <v>108</v>
      </c>
      <c r="C24" s="88"/>
      <c r="D24" s="88"/>
      <c r="E24" s="88"/>
      <c r="F24" s="88"/>
      <c r="G24" s="88">
        <v>1882</v>
      </c>
      <c r="H24" s="88">
        <v>2159</v>
      </c>
      <c r="I24" s="88">
        <v>2311</v>
      </c>
      <c r="J24" s="88">
        <v>2507</v>
      </c>
      <c r="K24" s="88">
        <v>2639</v>
      </c>
      <c r="L24" s="88">
        <v>2069</v>
      </c>
      <c r="M24" s="88">
        <v>2274</v>
      </c>
      <c r="N24" s="88">
        <v>2479</v>
      </c>
      <c r="O24" s="88">
        <v>2686</v>
      </c>
      <c r="P24" s="88">
        <v>2895</v>
      </c>
      <c r="Q24" s="88">
        <v>2647</v>
      </c>
      <c r="R24" s="88">
        <v>2911</v>
      </c>
      <c r="S24" s="88">
        <v>3163</v>
      </c>
      <c r="T24" s="88">
        <v>3405</v>
      </c>
      <c r="U24" s="88">
        <v>3636</v>
      </c>
    </row>
    <row r="25" spans="1:21" x14ac:dyDescent="0.2">
      <c r="A25" s="233"/>
      <c r="B25" s="233"/>
      <c r="C25" s="251"/>
      <c r="D25" s="251"/>
      <c r="E25" s="251"/>
      <c r="F25" s="251"/>
      <c r="G25" s="251"/>
      <c r="H25" s="251"/>
      <c r="I25" s="251"/>
      <c r="J25" s="251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</row>
    <row r="26" spans="1:21" x14ac:dyDescent="0.2">
      <c r="A26" s="237" t="s">
        <v>110</v>
      </c>
      <c r="B26" s="237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</row>
    <row r="27" spans="1:21" x14ac:dyDescent="0.2">
      <c r="A27" s="242"/>
      <c r="B27" s="242"/>
      <c r="C27" s="359"/>
      <c r="D27" s="359"/>
      <c r="E27" s="359"/>
      <c r="F27" s="359"/>
      <c r="G27" s="360" t="s">
        <v>103</v>
      </c>
      <c r="H27" s="351"/>
      <c r="I27" s="351"/>
      <c r="J27" s="351"/>
      <c r="K27" s="361"/>
      <c r="L27" s="360" t="s">
        <v>8</v>
      </c>
      <c r="M27" s="351"/>
      <c r="N27" s="351"/>
      <c r="O27" s="351"/>
      <c r="P27" s="361"/>
      <c r="Q27" s="351" t="s">
        <v>104</v>
      </c>
      <c r="R27" s="351"/>
      <c r="S27" s="351"/>
      <c r="T27" s="351"/>
      <c r="U27" s="351"/>
    </row>
    <row r="28" spans="1:21" x14ac:dyDescent="0.2">
      <c r="A28" s="243"/>
      <c r="B28" s="243"/>
      <c r="C28" s="240"/>
      <c r="D28" s="241"/>
      <c r="E28" s="241"/>
      <c r="F28" s="241"/>
      <c r="G28" s="241">
        <v>1600</v>
      </c>
      <c r="H28" s="241">
        <v>1800</v>
      </c>
      <c r="I28" s="241">
        <v>2000</v>
      </c>
      <c r="J28" s="241">
        <v>2200</v>
      </c>
      <c r="K28" s="241">
        <v>2400</v>
      </c>
      <c r="L28" s="241">
        <v>1600</v>
      </c>
      <c r="M28" s="241">
        <v>1800</v>
      </c>
      <c r="N28" s="241">
        <v>2000</v>
      </c>
      <c r="O28" s="241">
        <v>2200</v>
      </c>
      <c r="P28" s="241">
        <v>2400</v>
      </c>
      <c r="Q28" s="241">
        <v>1600</v>
      </c>
      <c r="R28" s="241">
        <v>1800</v>
      </c>
      <c r="S28" s="241">
        <v>2000</v>
      </c>
      <c r="T28" s="241">
        <v>2200</v>
      </c>
      <c r="U28" s="241">
        <v>2400</v>
      </c>
    </row>
    <row r="29" spans="1:21" ht="15.75" customHeight="1" x14ac:dyDescent="0.2">
      <c r="A29" s="357" t="s">
        <v>105</v>
      </c>
      <c r="B29" s="358"/>
      <c r="C29" s="352" t="s">
        <v>106</v>
      </c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4"/>
    </row>
    <row r="30" spans="1:21" x14ac:dyDescent="0.2">
      <c r="A30" s="244"/>
      <c r="B30" s="238" t="s">
        <v>107</v>
      </c>
      <c r="C30" s="246"/>
      <c r="D30" s="246"/>
      <c r="E30" s="246"/>
      <c r="F30" s="246"/>
      <c r="G30" s="246">
        <v>1.2879</v>
      </c>
      <c r="H30" s="246">
        <v>1.2903</v>
      </c>
      <c r="I30" s="246">
        <v>1.2922</v>
      </c>
      <c r="J30" s="246">
        <v>1.2998000000000001</v>
      </c>
      <c r="K30" s="246">
        <v>1.2926</v>
      </c>
      <c r="L30" s="246">
        <v>1.3337000000000001</v>
      </c>
      <c r="M30" s="246">
        <v>1.3302</v>
      </c>
      <c r="N30" s="246">
        <v>1.3268</v>
      </c>
      <c r="O30" s="246">
        <v>1.3283</v>
      </c>
      <c r="P30" s="246">
        <v>1.3297000000000001</v>
      </c>
      <c r="Q30" s="246">
        <v>1.3204</v>
      </c>
      <c r="R30" s="246">
        <v>0.1333</v>
      </c>
      <c r="S30" s="246">
        <v>1.3456999999999999</v>
      </c>
      <c r="T30" s="246">
        <v>1.3429</v>
      </c>
      <c r="U30" s="246">
        <v>1.3402000000000001</v>
      </c>
    </row>
    <row r="31" spans="1:21" x14ac:dyDescent="0.2">
      <c r="A31" s="244">
        <v>300</v>
      </c>
      <c r="B31" s="239" t="s">
        <v>108</v>
      </c>
      <c r="C31" s="88"/>
      <c r="D31" s="88"/>
      <c r="E31" s="88"/>
      <c r="F31" s="88"/>
      <c r="G31" s="88">
        <v>658</v>
      </c>
      <c r="H31" s="88">
        <v>757</v>
      </c>
      <c r="I31" s="88">
        <v>819</v>
      </c>
      <c r="J31" s="88">
        <v>860</v>
      </c>
      <c r="K31" s="88">
        <v>932</v>
      </c>
      <c r="L31" s="88">
        <v>698</v>
      </c>
      <c r="M31" s="88">
        <v>764</v>
      </c>
      <c r="N31" s="88">
        <v>830</v>
      </c>
      <c r="O31" s="88">
        <v>897</v>
      </c>
      <c r="P31" s="88">
        <v>965</v>
      </c>
      <c r="Q31" s="88">
        <v>925</v>
      </c>
      <c r="R31" s="88">
        <v>1018</v>
      </c>
      <c r="S31" s="88">
        <v>1106</v>
      </c>
      <c r="T31" s="88">
        <v>1191</v>
      </c>
      <c r="U31" s="88">
        <v>1273</v>
      </c>
    </row>
    <row r="32" spans="1:21" x14ac:dyDescent="0.2">
      <c r="A32" s="244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</row>
    <row r="33" spans="1:21" x14ac:dyDescent="0.2">
      <c r="B33" s="238" t="s">
        <v>107</v>
      </c>
      <c r="C33" s="248"/>
      <c r="D33" s="248"/>
      <c r="E33" s="248"/>
      <c r="F33" s="248"/>
      <c r="G33" s="248">
        <v>1.2879</v>
      </c>
      <c r="H33" s="248">
        <v>1.2903</v>
      </c>
      <c r="I33" s="248">
        <v>1.2922</v>
      </c>
      <c r="J33" s="248">
        <v>1.2998000000000001</v>
      </c>
      <c r="K33" s="248">
        <v>1.2926</v>
      </c>
      <c r="L33" s="248">
        <v>1.3262</v>
      </c>
      <c r="M33" s="248">
        <v>1.3351</v>
      </c>
      <c r="N33" s="248">
        <v>1.3379000000000001</v>
      </c>
      <c r="O33" s="248">
        <v>1.3391999999999999</v>
      </c>
      <c r="P33" s="248">
        <v>1.3332999999999999</v>
      </c>
      <c r="Q33" s="248">
        <v>1.3005</v>
      </c>
      <c r="R33" s="248">
        <v>1.3122</v>
      </c>
      <c r="S33" s="248">
        <v>1.3138000000000001</v>
      </c>
      <c r="T33" s="248">
        <v>1.3149999999999999</v>
      </c>
      <c r="U33" s="248">
        <v>1.3515999999999999</v>
      </c>
    </row>
    <row r="34" spans="1:21" x14ac:dyDescent="0.2">
      <c r="A34" s="245">
        <v>400</v>
      </c>
      <c r="B34" s="239" t="s">
        <v>108</v>
      </c>
      <c r="C34" s="88"/>
      <c r="D34" s="88"/>
      <c r="E34" s="88"/>
      <c r="F34" s="88"/>
      <c r="G34" s="88">
        <v>868</v>
      </c>
      <c r="H34" s="88">
        <v>986</v>
      </c>
      <c r="I34" s="88">
        <v>1081</v>
      </c>
      <c r="J34" s="88">
        <v>1135</v>
      </c>
      <c r="K34" s="88">
        <v>1230</v>
      </c>
      <c r="L34" s="88">
        <v>1018</v>
      </c>
      <c r="M34" s="88">
        <v>1117</v>
      </c>
      <c r="N34" s="88">
        <v>1209</v>
      </c>
      <c r="O34" s="88">
        <v>1294</v>
      </c>
      <c r="P34" s="88">
        <v>1392</v>
      </c>
      <c r="Q34" s="88">
        <v>1324</v>
      </c>
      <c r="R34" s="88">
        <v>1453</v>
      </c>
      <c r="S34" s="88">
        <v>1576</v>
      </c>
      <c r="T34" s="88">
        <v>1691</v>
      </c>
      <c r="U34" s="88">
        <v>1807</v>
      </c>
    </row>
    <row r="35" spans="1:21" x14ac:dyDescent="0.2">
      <c r="A35" s="244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</row>
    <row r="36" spans="1:21" x14ac:dyDescent="0.2">
      <c r="B36" s="238" t="s">
        <v>107</v>
      </c>
      <c r="C36" s="248"/>
      <c r="D36" s="248"/>
      <c r="E36" s="248"/>
      <c r="F36" s="248"/>
      <c r="G36" s="248">
        <v>1.2879</v>
      </c>
      <c r="H36" s="248">
        <v>1.2903</v>
      </c>
      <c r="I36" s="248">
        <v>1.2922</v>
      </c>
      <c r="J36" s="248">
        <v>1.2998000000000001</v>
      </c>
      <c r="K36" s="248">
        <v>1.2926</v>
      </c>
      <c r="L36" s="248">
        <v>1.3214999999999999</v>
      </c>
      <c r="M36" s="248">
        <v>1.34</v>
      </c>
      <c r="N36" s="248">
        <v>1.3422000000000001</v>
      </c>
      <c r="O36" s="248">
        <v>1.3355999999999999</v>
      </c>
      <c r="P36" s="248">
        <v>1.3369</v>
      </c>
      <c r="Q36" s="248">
        <v>1.302</v>
      </c>
      <c r="R36" s="248">
        <v>1.3149999999999999</v>
      </c>
      <c r="S36" s="248">
        <v>1.3191999999999999</v>
      </c>
      <c r="T36" s="248">
        <v>1.3188</v>
      </c>
      <c r="U36" s="248">
        <v>1.363</v>
      </c>
    </row>
    <row r="37" spans="1:21" x14ac:dyDescent="0.2">
      <c r="A37" s="245">
        <v>500</v>
      </c>
      <c r="B37" s="239" t="s">
        <v>108</v>
      </c>
      <c r="C37" s="88"/>
      <c r="D37" s="88"/>
      <c r="E37" s="88"/>
      <c r="F37" s="88"/>
      <c r="G37" s="88">
        <v>1078</v>
      </c>
      <c r="H37" s="88">
        <v>1225</v>
      </c>
      <c r="I37" s="88">
        <v>1343</v>
      </c>
      <c r="J37" s="88">
        <v>1409</v>
      </c>
      <c r="K37" s="88">
        <v>1528</v>
      </c>
      <c r="L37" s="88">
        <v>1254</v>
      </c>
      <c r="M37" s="88">
        <v>1376</v>
      </c>
      <c r="N37" s="88">
        <v>1489</v>
      </c>
      <c r="O37" s="88">
        <v>1593</v>
      </c>
      <c r="P37" s="88">
        <v>1713</v>
      </c>
      <c r="Q37" s="88">
        <v>1638</v>
      </c>
      <c r="R37" s="88">
        <v>1798</v>
      </c>
      <c r="S37" s="88">
        <v>1950</v>
      </c>
      <c r="T37" s="88">
        <v>2092</v>
      </c>
      <c r="U37" s="88">
        <v>2236</v>
      </c>
    </row>
    <row r="38" spans="1:21" x14ac:dyDescent="0.2">
      <c r="A38" s="244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</row>
    <row r="39" spans="1:21" x14ac:dyDescent="0.2">
      <c r="B39" s="238" t="s">
        <v>107</v>
      </c>
      <c r="C39" s="249"/>
      <c r="D39" s="249"/>
      <c r="E39" s="249"/>
      <c r="F39" s="249"/>
      <c r="G39" s="249">
        <v>1.2879</v>
      </c>
      <c r="H39" s="249">
        <v>1.2903</v>
      </c>
      <c r="I39" s="249">
        <v>1.2922</v>
      </c>
      <c r="J39" s="249">
        <v>1.2998000000000001</v>
      </c>
      <c r="K39" s="249">
        <v>1.2926</v>
      </c>
      <c r="L39" s="249">
        <v>1.3168</v>
      </c>
      <c r="M39" s="249">
        <v>1.345</v>
      </c>
      <c r="N39" s="249">
        <v>1.3465</v>
      </c>
      <c r="O39" s="249">
        <v>1.3321000000000001</v>
      </c>
      <c r="P39" s="249">
        <v>1.3404</v>
      </c>
      <c r="Q39" s="249">
        <v>1.3035000000000001</v>
      </c>
      <c r="R39" s="249">
        <v>1.3179000000000001</v>
      </c>
      <c r="S39" s="249">
        <v>1.3247</v>
      </c>
      <c r="T39" s="249">
        <v>1.3226</v>
      </c>
      <c r="U39" s="249">
        <v>1.3744000000000001</v>
      </c>
    </row>
    <row r="40" spans="1:21" x14ac:dyDescent="0.2">
      <c r="A40" s="245">
        <v>600</v>
      </c>
      <c r="B40" s="239" t="s">
        <v>108</v>
      </c>
      <c r="C40" s="250"/>
      <c r="D40" s="250"/>
      <c r="E40" s="250"/>
      <c r="F40" s="250"/>
      <c r="G40" s="250">
        <v>1289</v>
      </c>
      <c r="H40" s="250">
        <v>1464</v>
      </c>
      <c r="I40" s="250">
        <v>1604</v>
      </c>
      <c r="J40" s="250">
        <v>1684</v>
      </c>
      <c r="K40" s="250">
        <v>1826</v>
      </c>
      <c r="L40" s="250">
        <v>1487</v>
      </c>
      <c r="M40" s="250">
        <v>1632</v>
      </c>
      <c r="N40" s="250">
        <v>1766</v>
      </c>
      <c r="O40" s="250">
        <v>1890</v>
      </c>
      <c r="P40" s="250">
        <v>2033</v>
      </c>
      <c r="Q40" s="250">
        <v>1950</v>
      </c>
      <c r="R40" s="250">
        <v>2140</v>
      </c>
      <c r="S40" s="250">
        <v>2321</v>
      </c>
      <c r="T40" s="250">
        <v>2490</v>
      </c>
      <c r="U40" s="250">
        <v>2661</v>
      </c>
    </row>
    <row r="41" spans="1:21" x14ac:dyDescent="0.2">
      <c r="A41" s="244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</row>
    <row r="42" spans="1:21" x14ac:dyDescent="0.2">
      <c r="B42" s="238" t="s">
        <v>107</v>
      </c>
      <c r="C42" s="248"/>
      <c r="D42" s="248"/>
      <c r="E42" s="248"/>
      <c r="F42" s="248"/>
      <c r="G42" s="248">
        <v>1.2879</v>
      </c>
      <c r="H42" s="248">
        <v>1.2903</v>
      </c>
      <c r="I42" s="248">
        <v>1.2922</v>
      </c>
      <c r="J42" s="248">
        <v>1.2998000000000001</v>
      </c>
      <c r="K42" s="248">
        <v>1.2926</v>
      </c>
      <c r="L42" s="248">
        <v>1.3121</v>
      </c>
      <c r="M42" s="248">
        <v>1.3499000000000001</v>
      </c>
      <c r="N42" s="248">
        <v>1.3508</v>
      </c>
      <c r="O42" s="248">
        <v>1.3286</v>
      </c>
      <c r="P42" s="248">
        <v>1.3404</v>
      </c>
      <c r="Q42" s="248">
        <v>1.3049999999999999</v>
      </c>
      <c r="R42" s="248">
        <v>1.3207</v>
      </c>
      <c r="S42" s="248">
        <v>1.3301000000000001</v>
      </c>
      <c r="T42" s="248">
        <v>1.3264</v>
      </c>
      <c r="U42" s="248">
        <v>1.3856999999999999</v>
      </c>
    </row>
    <row r="43" spans="1:21" x14ac:dyDescent="0.2">
      <c r="A43" s="245">
        <v>700</v>
      </c>
      <c r="B43" s="239" t="s">
        <v>108</v>
      </c>
      <c r="C43" s="88"/>
      <c r="D43" s="88"/>
      <c r="E43" s="88"/>
      <c r="F43" s="88"/>
      <c r="G43" s="88">
        <v>1499</v>
      </c>
      <c r="H43" s="88">
        <v>1703</v>
      </c>
      <c r="I43" s="88">
        <v>1866</v>
      </c>
      <c r="J43" s="88">
        <v>1959</v>
      </c>
      <c r="K43" s="88">
        <v>2124</v>
      </c>
      <c r="L43" s="88">
        <v>1718</v>
      </c>
      <c r="M43" s="88">
        <v>1885</v>
      </c>
      <c r="N43" s="88">
        <v>2040</v>
      </c>
      <c r="O43" s="88">
        <v>2186</v>
      </c>
      <c r="P43" s="88">
        <v>2351</v>
      </c>
      <c r="Q43" s="88">
        <v>2259</v>
      </c>
      <c r="R43" s="88">
        <v>2480</v>
      </c>
      <c r="S43" s="88">
        <v>2689</v>
      </c>
      <c r="T43" s="88">
        <v>2886</v>
      </c>
      <c r="U43" s="88">
        <v>3084</v>
      </c>
    </row>
    <row r="44" spans="1:21" x14ac:dyDescent="0.2">
      <c r="A44" s="244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</row>
    <row r="45" spans="1:21" x14ac:dyDescent="0.2">
      <c r="B45" s="238" t="s">
        <v>107</v>
      </c>
      <c r="C45" s="248"/>
      <c r="D45" s="248"/>
      <c r="E45" s="248"/>
      <c r="F45" s="248"/>
      <c r="G45" s="248">
        <v>1.2879</v>
      </c>
      <c r="H45" s="248">
        <v>1.2903</v>
      </c>
      <c r="I45" s="248">
        <v>1.2922</v>
      </c>
      <c r="J45" s="248">
        <v>1.2998000000000001</v>
      </c>
      <c r="K45" s="248">
        <v>1.2926</v>
      </c>
      <c r="L45" s="248">
        <v>1.3382000000000001</v>
      </c>
      <c r="M45" s="248">
        <v>1.3452</v>
      </c>
      <c r="N45" s="248">
        <v>1.3521000000000001</v>
      </c>
      <c r="O45" s="248">
        <v>1.3498000000000001</v>
      </c>
      <c r="P45" s="248">
        <v>1.3474999999999999</v>
      </c>
      <c r="Q45" s="248">
        <v>1.3702000000000001</v>
      </c>
      <c r="R45" s="248">
        <v>1.3643000000000001</v>
      </c>
      <c r="S45" s="248">
        <v>1.3583000000000001</v>
      </c>
      <c r="T45" s="248">
        <v>1.3776999999999999</v>
      </c>
      <c r="U45" s="248">
        <v>1.3971</v>
      </c>
    </row>
    <row r="46" spans="1:21" x14ac:dyDescent="0.2">
      <c r="A46" s="245">
        <v>800</v>
      </c>
      <c r="B46" s="239" t="s">
        <v>108</v>
      </c>
      <c r="C46" s="88"/>
      <c r="D46" s="88"/>
      <c r="E46" s="88"/>
      <c r="F46" s="88"/>
      <c r="G46" s="88">
        <v>1709</v>
      </c>
      <c r="H46" s="88">
        <v>1941</v>
      </c>
      <c r="I46" s="88">
        <v>2128</v>
      </c>
      <c r="J46" s="88">
        <v>2233</v>
      </c>
      <c r="K46" s="88">
        <v>2422</v>
      </c>
      <c r="L46" s="88">
        <v>1867</v>
      </c>
      <c r="M46" s="88">
        <v>2043</v>
      </c>
      <c r="N46" s="88">
        <v>2221</v>
      </c>
      <c r="O46" s="88">
        <v>2399</v>
      </c>
      <c r="P46" s="88">
        <v>2580</v>
      </c>
      <c r="Q46" s="88">
        <v>2528</v>
      </c>
      <c r="R46" s="88">
        <v>2781</v>
      </c>
      <c r="S46" s="88">
        <v>3023</v>
      </c>
      <c r="T46" s="88">
        <v>3255</v>
      </c>
      <c r="U46" s="88">
        <v>3478</v>
      </c>
    </row>
    <row r="47" spans="1:21" x14ac:dyDescent="0.2">
      <c r="A47" s="235"/>
      <c r="B47" s="235"/>
    </row>
    <row r="48" spans="1:21" x14ac:dyDescent="0.2">
      <c r="A48" s="234"/>
      <c r="B48" s="234"/>
    </row>
    <row r="49" spans="1:2" x14ac:dyDescent="0.2">
      <c r="A49" s="234"/>
      <c r="B49" s="234"/>
    </row>
    <row r="50" spans="1:2" x14ac:dyDescent="0.2">
      <c r="A50" s="236"/>
      <c r="B50" s="236"/>
    </row>
    <row r="51" spans="1:2" x14ac:dyDescent="0.2">
      <c r="A51" s="235"/>
      <c r="B51" s="235"/>
    </row>
    <row r="52" spans="1:2" x14ac:dyDescent="0.2">
      <c r="A52" s="235"/>
      <c r="B52" s="235"/>
    </row>
    <row r="53" spans="1:2" x14ac:dyDescent="0.2">
      <c r="A53" s="234"/>
      <c r="B53" s="234"/>
    </row>
    <row r="54" spans="1:2" x14ac:dyDescent="0.2">
      <c r="A54" s="234"/>
      <c r="B54" s="234"/>
    </row>
    <row r="55" spans="1:2" x14ac:dyDescent="0.2">
      <c r="A55" s="236"/>
      <c r="B55" s="236"/>
    </row>
    <row r="56" spans="1:2" x14ac:dyDescent="0.2">
      <c r="A56" s="235"/>
      <c r="B56" s="235"/>
    </row>
    <row r="57" spans="1:2" x14ac:dyDescent="0.2">
      <c r="A57" s="235"/>
      <c r="B57" s="235"/>
    </row>
    <row r="58" spans="1:2" x14ac:dyDescent="0.2">
      <c r="A58" s="234"/>
      <c r="B58" s="234"/>
    </row>
    <row r="59" spans="1:2" x14ac:dyDescent="0.2">
      <c r="A59" s="234"/>
      <c r="B59" s="234"/>
    </row>
  </sheetData>
  <mergeCells count="12">
    <mergeCell ref="A29:B29"/>
    <mergeCell ref="A7:B7"/>
    <mergeCell ref="C27:F27"/>
    <mergeCell ref="G27:K27"/>
    <mergeCell ref="L27:P27"/>
    <mergeCell ref="Q27:U27"/>
    <mergeCell ref="C29:U29"/>
    <mergeCell ref="C5:F5"/>
    <mergeCell ref="Q5:U5"/>
    <mergeCell ref="L5:P5"/>
    <mergeCell ref="G5:K5"/>
    <mergeCell ref="C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8</vt:i4>
      </vt:variant>
    </vt:vector>
  </HeadingPairs>
  <TitlesOfParts>
    <vt:vector size="19" baseType="lpstr">
      <vt:lpstr>Inndata</vt:lpstr>
      <vt:lpstr>Profil - Effekt</vt:lpstr>
      <vt:lpstr>Plan og Line - Effekt</vt:lpstr>
      <vt:lpstr>Plan Hygiene - Effekt</vt:lpstr>
      <vt:lpstr>Verteo - Effekt</vt:lpstr>
      <vt:lpstr>Profil - Forinnstilling</vt:lpstr>
      <vt:lpstr>Plan og Line - Forinnstilling</vt:lpstr>
      <vt:lpstr>Plan Hygiene - Forinnstilling</vt:lpstr>
      <vt:lpstr>Forinnstilling</vt:lpstr>
      <vt:lpstr>Data</vt:lpstr>
      <vt:lpstr>Data - Verteo</vt:lpstr>
      <vt:lpstr>Inndata!Utskriftsområde</vt:lpstr>
      <vt:lpstr>'Plan Hygiene - Effekt'!Utskriftsområde</vt:lpstr>
      <vt:lpstr>'Plan Hygiene - Forinnstilling'!Utskriftsområde</vt:lpstr>
      <vt:lpstr>'Plan og Line - Effekt'!Utskriftsområde</vt:lpstr>
      <vt:lpstr>'Plan og Line - Forinnstilling'!Utskriftsområde</vt:lpstr>
      <vt:lpstr>'Profil - Effekt'!Utskriftsområde</vt:lpstr>
      <vt:lpstr>'Profil - Forinnstilling'!Utskriftsområde</vt:lpstr>
      <vt:lpstr>'Verteo - Effekt'!Utskriftsområde</vt:lpstr>
    </vt:vector>
  </TitlesOfParts>
  <Company>Variant VVS Norge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Simen Andresen</dc:creator>
  <cp:lastModifiedBy>Simen Andresen</cp:lastModifiedBy>
  <cp:lastPrinted>2015-05-06T12:38:36Z</cp:lastPrinted>
  <dcterms:created xsi:type="dcterms:W3CDTF">2009-07-14T06:03:55Z</dcterms:created>
  <dcterms:modified xsi:type="dcterms:W3CDTF">2015-10-28T10:24:56Z</dcterms:modified>
</cp:coreProperties>
</file>